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1355" windowHeight="7935" tabRatio="601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Sheet1!$4:$5</definedName>
  </definedNames>
  <calcPr calcId="145621" fullCalcOnLoad="1"/>
</workbook>
</file>

<file path=xl/calcChain.xml><?xml version="1.0" encoding="utf-8"?>
<calcChain xmlns="http://schemas.openxmlformats.org/spreadsheetml/2006/main">
  <c r="C237" i="1"/>
  <c r="B237"/>
  <c r="AB218"/>
  <c r="AB203"/>
  <c r="AB179"/>
  <c r="AB125"/>
  <c r="AB119"/>
  <c r="AB71"/>
  <c r="AB23"/>
  <c r="C203"/>
  <c r="C204"/>
  <c r="B204"/>
  <c r="B203"/>
  <c r="D228"/>
  <c r="D222"/>
  <c r="D210"/>
  <c r="D209"/>
  <c r="D194"/>
  <c r="D196"/>
  <c r="D195"/>
  <c r="D188"/>
  <c r="D182"/>
  <c r="D176"/>
  <c r="D170"/>
  <c r="D164"/>
  <c r="D158"/>
  <c r="D152"/>
  <c r="D146"/>
  <c r="D140"/>
  <c r="D134"/>
  <c r="D128"/>
  <c r="D122"/>
  <c r="D116"/>
  <c r="D110"/>
  <c r="D104"/>
  <c r="D98"/>
  <c r="D92"/>
  <c r="D86"/>
  <c r="D80"/>
  <c r="D74"/>
  <c r="D68"/>
  <c r="D62"/>
  <c r="D50"/>
  <c r="D44"/>
  <c r="D38"/>
  <c r="D32"/>
  <c r="D26"/>
  <c r="D20"/>
  <c r="D14"/>
  <c r="P228"/>
  <c r="P222"/>
  <c r="P210"/>
  <c r="P209"/>
  <c r="P196"/>
  <c r="P195"/>
  <c r="P188"/>
  <c r="P182"/>
  <c r="P176"/>
  <c r="P164"/>
  <c r="P158"/>
  <c r="P146"/>
  <c r="P140"/>
  <c r="P134"/>
  <c r="P128"/>
  <c r="P122"/>
  <c r="P110"/>
  <c r="P104"/>
  <c r="P98"/>
  <c r="P92"/>
  <c r="P86"/>
  <c r="P80"/>
  <c r="P74"/>
  <c r="P62"/>
  <c r="P56"/>
  <c r="P50"/>
  <c r="P44"/>
  <c r="P38"/>
  <c r="P32"/>
  <c r="P26"/>
  <c r="P20"/>
  <c r="P14"/>
  <c r="C217"/>
  <c r="C23"/>
  <c r="C11"/>
  <c r="P237"/>
  <c r="D231"/>
  <c r="D225"/>
  <c r="D219"/>
  <c r="D218"/>
  <c r="D213"/>
  <c r="D212"/>
  <c r="D205"/>
  <c r="D204"/>
  <c r="D191"/>
  <c r="D185"/>
  <c r="D179"/>
  <c r="D173"/>
  <c r="D167"/>
  <c r="D161"/>
  <c r="D155"/>
  <c r="D149"/>
  <c r="D143"/>
  <c r="D137"/>
  <c r="D131"/>
  <c r="D125"/>
  <c r="D119"/>
  <c r="D113"/>
  <c r="D107"/>
  <c r="D101"/>
  <c r="D95"/>
  <c r="D89"/>
  <c r="D83"/>
  <c r="D77"/>
  <c r="D71"/>
  <c r="D65"/>
  <c r="D59"/>
  <c r="D53"/>
  <c r="D47"/>
  <c r="D41"/>
  <c r="D35"/>
  <c r="D29"/>
  <c r="D23"/>
  <c r="D17"/>
  <c r="P71"/>
  <c r="AA237"/>
  <c r="Z237"/>
  <c r="X237"/>
  <c r="W237"/>
  <c r="V237"/>
  <c r="U237"/>
  <c r="T237"/>
  <c r="S237"/>
  <c r="R237"/>
  <c r="Q237"/>
  <c r="O237"/>
  <c r="N237"/>
  <c r="M237"/>
  <c r="L237"/>
  <c r="K237"/>
  <c r="J237"/>
  <c r="I237"/>
  <c r="H237"/>
  <c r="G237"/>
  <c r="F237"/>
  <c r="E237"/>
  <c r="P113"/>
  <c r="P149"/>
  <c r="Y149"/>
  <c r="AB149"/>
  <c r="P167"/>
  <c r="X161"/>
  <c r="X149"/>
  <c r="Y167"/>
  <c r="AB167"/>
  <c r="C59"/>
  <c r="B59"/>
  <c r="C137"/>
  <c r="B137"/>
  <c r="B23"/>
  <c r="C17"/>
  <c r="B17"/>
  <c r="B11"/>
  <c r="C225"/>
  <c r="B225"/>
  <c r="C155"/>
  <c r="B155"/>
  <c r="C143"/>
  <c r="B143"/>
  <c r="C119"/>
  <c r="B119"/>
  <c r="C179"/>
  <c r="B179"/>
  <c r="C173"/>
  <c r="B173"/>
  <c r="X167"/>
  <c r="X131"/>
  <c r="X125"/>
  <c r="X113"/>
  <c r="X95"/>
  <c r="X89"/>
  <c r="X77"/>
  <c r="E101"/>
  <c r="G234"/>
  <c r="X217"/>
  <c r="W217"/>
  <c r="V217"/>
  <c r="U217"/>
  <c r="T217"/>
  <c r="S217"/>
  <c r="R217"/>
  <c r="Q217"/>
  <c r="O217"/>
  <c r="N217"/>
  <c r="M217"/>
  <c r="L217"/>
  <c r="K217"/>
  <c r="J217"/>
  <c r="I217"/>
  <c r="H217"/>
  <c r="G217"/>
  <c r="X205"/>
  <c r="W205"/>
  <c r="V205"/>
  <c r="V203"/>
  <c r="U205"/>
  <c r="T205"/>
  <c r="S205"/>
  <c r="R205"/>
  <c r="Q205"/>
  <c r="P205"/>
  <c r="O205"/>
  <c r="N205"/>
  <c r="M205"/>
  <c r="L205"/>
  <c r="K205"/>
  <c r="J205"/>
  <c r="I205"/>
  <c r="H205"/>
  <c r="G205"/>
  <c r="F205"/>
  <c r="E205"/>
  <c r="X204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F204"/>
  <c r="E204"/>
  <c r="E203"/>
  <c r="X231"/>
  <c r="W231"/>
  <c r="V231"/>
  <c r="U231"/>
  <c r="T231"/>
  <c r="S231"/>
  <c r="R231"/>
  <c r="Q231"/>
  <c r="P231"/>
  <c r="O231"/>
  <c r="N231"/>
  <c r="M231"/>
  <c r="L231"/>
  <c r="K231"/>
  <c r="J231"/>
  <c r="I231"/>
  <c r="H231"/>
  <c r="G231"/>
  <c r="F231"/>
  <c r="E231"/>
  <c r="X225"/>
  <c r="W225"/>
  <c r="V225"/>
  <c r="U225"/>
  <c r="T225"/>
  <c r="S225"/>
  <c r="R225"/>
  <c r="Q225"/>
  <c r="P225"/>
  <c r="O225"/>
  <c r="N225"/>
  <c r="M225"/>
  <c r="L225"/>
  <c r="K225"/>
  <c r="J225"/>
  <c r="I225"/>
  <c r="H225"/>
  <c r="G225"/>
  <c r="F225"/>
  <c r="E225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F219"/>
  <c r="X218"/>
  <c r="W218"/>
  <c r="V218"/>
  <c r="U218"/>
  <c r="T218"/>
  <c r="S218"/>
  <c r="R218"/>
  <c r="Q218"/>
  <c r="O218"/>
  <c r="N218"/>
  <c r="M218"/>
  <c r="L218"/>
  <c r="K218"/>
  <c r="J218"/>
  <c r="I218"/>
  <c r="H218"/>
  <c r="G218"/>
  <c r="F218"/>
  <c r="E219"/>
  <c r="M203"/>
  <c r="I203"/>
  <c r="X191"/>
  <c r="W191"/>
  <c r="V191"/>
  <c r="U191"/>
  <c r="T191"/>
  <c r="S191"/>
  <c r="R191"/>
  <c r="Q191"/>
  <c r="P191"/>
  <c r="O191"/>
  <c r="N191"/>
  <c r="M191"/>
  <c r="L191"/>
  <c r="K191"/>
  <c r="J191"/>
  <c r="I191"/>
  <c r="H191"/>
  <c r="G191"/>
  <c r="F191"/>
  <c r="E191"/>
  <c r="X185"/>
  <c r="W185"/>
  <c r="V185"/>
  <c r="U185"/>
  <c r="T185"/>
  <c r="S185"/>
  <c r="R185"/>
  <c r="Q185"/>
  <c r="P185"/>
  <c r="O185"/>
  <c r="N185"/>
  <c r="M185"/>
  <c r="L185"/>
  <c r="K185"/>
  <c r="J185"/>
  <c r="I185"/>
  <c r="H185"/>
  <c r="G185"/>
  <c r="F185"/>
  <c r="E185"/>
  <c r="X179"/>
  <c r="W179"/>
  <c r="V179"/>
  <c r="U179"/>
  <c r="T179"/>
  <c r="Q179"/>
  <c r="O179"/>
  <c r="N179"/>
  <c r="M179"/>
  <c r="L179"/>
  <c r="K179"/>
  <c r="J179"/>
  <c r="I179"/>
  <c r="H179"/>
  <c r="G179"/>
  <c r="F179"/>
  <c r="E179"/>
  <c r="X173"/>
  <c r="W173"/>
  <c r="V173"/>
  <c r="U173"/>
  <c r="T173"/>
  <c r="S173"/>
  <c r="R173"/>
  <c r="Q173"/>
  <c r="P173"/>
  <c r="O173"/>
  <c r="N173"/>
  <c r="M173"/>
  <c r="K173"/>
  <c r="J173"/>
  <c r="I173"/>
  <c r="H173"/>
  <c r="G173"/>
  <c r="F173"/>
  <c r="E173"/>
  <c r="W167"/>
  <c r="V167"/>
  <c r="U167"/>
  <c r="T167"/>
  <c r="S167"/>
  <c r="R167"/>
  <c r="Q167"/>
  <c r="O167"/>
  <c r="N167"/>
  <c r="M167"/>
  <c r="L167"/>
  <c r="K167"/>
  <c r="J167"/>
  <c r="I167"/>
  <c r="H167"/>
  <c r="G167"/>
  <c r="F167"/>
  <c r="E167"/>
  <c r="W161"/>
  <c r="V161"/>
  <c r="U161"/>
  <c r="T161"/>
  <c r="S161"/>
  <c r="R161"/>
  <c r="Q161"/>
  <c r="O161"/>
  <c r="N161"/>
  <c r="M161"/>
  <c r="L161"/>
  <c r="K161"/>
  <c r="J161"/>
  <c r="I161"/>
  <c r="H161"/>
  <c r="G161"/>
  <c r="F161"/>
  <c r="E161"/>
  <c r="X155"/>
  <c r="W155"/>
  <c r="V155"/>
  <c r="U155"/>
  <c r="T155"/>
  <c r="S155"/>
  <c r="R155"/>
  <c r="Q155"/>
  <c r="P155"/>
  <c r="O155"/>
  <c r="N155"/>
  <c r="M155"/>
  <c r="L155"/>
  <c r="K155"/>
  <c r="J155"/>
  <c r="I155"/>
  <c r="H155"/>
  <c r="G155"/>
  <c r="F155"/>
  <c r="E155"/>
  <c r="W149"/>
  <c r="V149"/>
  <c r="U149"/>
  <c r="T149"/>
  <c r="S149"/>
  <c r="R149"/>
  <c r="Q149"/>
  <c r="O149"/>
  <c r="N149"/>
  <c r="M149"/>
  <c r="L149"/>
  <c r="K149"/>
  <c r="J149"/>
  <c r="I149"/>
  <c r="H149"/>
  <c r="G149"/>
  <c r="F149"/>
  <c r="E149"/>
  <c r="X143"/>
  <c r="W143"/>
  <c r="V143"/>
  <c r="U143"/>
  <c r="T143"/>
  <c r="S143"/>
  <c r="R143"/>
  <c r="Q143"/>
  <c r="P143"/>
  <c r="O143"/>
  <c r="N143"/>
  <c r="M143"/>
  <c r="L143"/>
  <c r="K143"/>
  <c r="J143"/>
  <c r="I143"/>
  <c r="H143"/>
  <c r="G143"/>
  <c r="F143"/>
  <c r="E143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F137"/>
  <c r="W131"/>
  <c r="V131"/>
  <c r="U131"/>
  <c r="T131"/>
  <c r="P131"/>
  <c r="S131"/>
  <c r="R131"/>
  <c r="Q131"/>
  <c r="O131"/>
  <c r="N131"/>
  <c r="M131"/>
  <c r="L131"/>
  <c r="K131"/>
  <c r="J131"/>
  <c r="I131"/>
  <c r="H131"/>
  <c r="G131"/>
  <c r="F131"/>
  <c r="E131"/>
  <c r="W125"/>
  <c r="V125"/>
  <c r="U125"/>
  <c r="T125"/>
  <c r="S125"/>
  <c r="R125"/>
  <c r="Q125"/>
  <c r="O125"/>
  <c r="N125"/>
  <c r="M125"/>
  <c r="L125"/>
  <c r="K125"/>
  <c r="J125"/>
  <c r="I125"/>
  <c r="H125"/>
  <c r="G125"/>
  <c r="F125"/>
  <c r="E125"/>
  <c r="X119"/>
  <c r="W119"/>
  <c r="V119"/>
  <c r="U119"/>
  <c r="T119"/>
  <c r="S119"/>
  <c r="R119"/>
  <c r="Q119"/>
  <c r="O119"/>
  <c r="N119"/>
  <c r="M119"/>
  <c r="L119"/>
  <c r="K119"/>
  <c r="J119"/>
  <c r="I119"/>
  <c r="H119"/>
  <c r="G119"/>
  <c r="F119"/>
  <c r="E119"/>
  <c r="W113"/>
  <c r="V113"/>
  <c r="U113"/>
  <c r="T113"/>
  <c r="S113"/>
  <c r="R113"/>
  <c r="Q113"/>
  <c r="O113"/>
  <c r="N113"/>
  <c r="M113"/>
  <c r="L113"/>
  <c r="K113"/>
  <c r="J113"/>
  <c r="I113"/>
  <c r="H113"/>
  <c r="G113"/>
  <c r="F113"/>
  <c r="E113"/>
  <c r="X107"/>
  <c r="W107"/>
  <c r="V107"/>
  <c r="U107"/>
  <c r="T107"/>
  <c r="S107"/>
  <c r="R107"/>
  <c r="Q107"/>
  <c r="O107"/>
  <c r="N107"/>
  <c r="M107"/>
  <c r="L107"/>
  <c r="K107"/>
  <c r="J107"/>
  <c r="I107"/>
  <c r="H107"/>
  <c r="G107"/>
  <c r="F107"/>
  <c r="E107"/>
  <c r="X101"/>
  <c r="W101"/>
  <c r="V101"/>
  <c r="U101"/>
  <c r="T101"/>
  <c r="S101"/>
  <c r="R101"/>
  <c r="Q101"/>
  <c r="O101"/>
  <c r="N101"/>
  <c r="M101"/>
  <c r="L101"/>
  <c r="K101"/>
  <c r="J101"/>
  <c r="I101"/>
  <c r="H101"/>
  <c r="G101"/>
  <c r="F101"/>
  <c r="W95"/>
  <c r="V95"/>
  <c r="U95"/>
  <c r="T95"/>
  <c r="S95"/>
  <c r="R95"/>
  <c r="Q95"/>
  <c r="O95"/>
  <c r="N95"/>
  <c r="M95"/>
  <c r="L95"/>
  <c r="K95"/>
  <c r="J95"/>
  <c r="I95"/>
  <c r="H95"/>
  <c r="G95"/>
  <c r="F95"/>
  <c r="E95"/>
  <c r="W89"/>
  <c r="V89"/>
  <c r="U89"/>
  <c r="T89"/>
  <c r="S89"/>
  <c r="R89"/>
  <c r="Q89"/>
  <c r="O89"/>
  <c r="N89"/>
  <c r="M89"/>
  <c r="L89"/>
  <c r="K89"/>
  <c r="J89"/>
  <c r="I89"/>
  <c r="H89"/>
  <c r="G89"/>
  <c r="F89"/>
  <c r="E89"/>
  <c r="X83"/>
  <c r="W83"/>
  <c r="V83"/>
  <c r="U83"/>
  <c r="T83"/>
  <c r="S83"/>
  <c r="R83"/>
  <c r="Q83"/>
  <c r="O83"/>
  <c r="N83"/>
  <c r="M83"/>
  <c r="L83"/>
  <c r="K83"/>
  <c r="J83"/>
  <c r="I83"/>
  <c r="H83"/>
  <c r="G83"/>
  <c r="F83"/>
  <c r="E83"/>
  <c r="W77"/>
  <c r="V77"/>
  <c r="U77"/>
  <c r="T77"/>
  <c r="S77"/>
  <c r="R77"/>
  <c r="Q77"/>
  <c r="O77"/>
  <c r="N77"/>
  <c r="M77"/>
  <c r="L77"/>
  <c r="K77"/>
  <c r="J77"/>
  <c r="I77"/>
  <c r="H77"/>
  <c r="G77"/>
  <c r="F77"/>
  <c r="E77"/>
  <c r="X71"/>
  <c r="W71"/>
  <c r="V71"/>
  <c r="U71"/>
  <c r="T71"/>
  <c r="S71"/>
  <c r="R71"/>
  <c r="Q71"/>
  <c r="O71"/>
  <c r="N71"/>
  <c r="M71"/>
  <c r="L71"/>
  <c r="K71"/>
  <c r="J71"/>
  <c r="I71"/>
  <c r="H71"/>
  <c r="G71"/>
  <c r="F71"/>
  <c r="X65"/>
  <c r="W65"/>
  <c r="V65"/>
  <c r="U65"/>
  <c r="T65"/>
  <c r="S65"/>
  <c r="R65"/>
  <c r="Q65"/>
  <c r="O65"/>
  <c r="N65"/>
  <c r="M65"/>
  <c r="L65"/>
  <c r="K65"/>
  <c r="J65"/>
  <c r="I65"/>
  <c r="H65"/>
  <c r="G65"/>
  <c r="F65"/>
  <c r="E65"/>
  <c r="X59"/>
  <c r="W59"/>
  <c r="V59"/>
  <c r="U59"/>
  <c r="T59"/>
  <c r="S59"/>
  <c r="R59"/>
  <c r="Q59"/>
  <c r="O59"/>
  <c r="N59"/>
  <c r="M59"/>
  <c r="L59"/>
  <c r="K59"/>
  <c r="J59"/>
  <c r="I59"/>
  <c r="H59"/>
  <c r="G59"/>
  <c r="F59"/>
  <c r="X53"/>
  <c r="W53"/>
  <c r="V53"/>
  <c r="U53"/>
  <c r="T53"/>
  <c r="S53"/>
  <c r="R53"/>
  <c r="Q53"/>
  <c r="O53"/>
  <c r="N53"/>
  <c r="M53"/>
  <c r="L53"/>
  <c r="K53"/>
  <c r="J53"/>
  <c r="I53"/>
  <c r="H53"/>
  <c r="G53"/>
  <c r="F53"/>
  <c r="E53"/>
  <c r="X47"/>
  <c r="O47"/>
  <c r="N47"/>
  <c r="M47"/>
  <c r="L47"/>
  <c r="K47"/>
  <c r="J47"/>
  <c r="I47"/>
  <c r="H47"/>
  <c r="G47"/>
  <c r="F47"/>
  <c r="E47"/>
  <c r="X41"/>
  <c r="W41"/>
  <c r="V41"/>
  <c r="U41"/>
  <c r="T41"/>
  <c r="S41"/>
  <c r="R41"/>
  <c r="Q41"/>
  <c r="O41"/>
  <c r="N41"/>
  <c r="M41"/>
  <c r="L41"/>
  <c r="K41"/>
  <c r="J41"/>
  <c r="I41"/>
  <c r="H41"/>
  <c r="G41"/>
  <c r="F41"/>
  <c r="X35"/>
  <c r="W35"/>
  <c r="V35"/>
  <c r="U35"/>
  <c r="T35"/>
  <c r="S35"/>
  <c r="R35"/>
  <c r="Q35"/>
  <c r="O35"/>
  <c r="N35"/>
  <c r="M35"/>
  <c r="L35"/>
  <c r="K35"/>
  <c r="J35"/>
  <c r="I35"/>
  <c r="H35"/>
  <c r="G35"/>
  <c r="F35"/>
  <c r="X29"/>
  <c r="W29"/>
  <c r="V29"/>
  <c r="U29"/>
  <c r="T29"/>
  <c r="S29"/>
  <c r="R29"/>
  <c r="Q29"/>
  <c r="O29"/>
  <c r="N29"/>
  <c r="M29"/>
  <c r="L29"/>
  <c r="K29"/>
  <c r="J29"/>
  <c r="I29"/>
  <c r="H29"/>
  <c r="G29"/>
  <c r="F29"/>
  <c r="X23"/>
  <c r="W23"/>
  <c r="V23"/>
  <c r="U23"/>
  <c r="T23"/>
  <c r="S23"/>
  <c r="R23"/>
  <c r="Q23"/>
  <c r="O23"/>
  <c r="N23"/>
  <c r="M23"/>
  <c r="L23"/>
  <c r="K23"/>
  <c r="J23"/>
  <c r="I23"/>
  <c r="H23"/>
  <c r="G23"/>
  <c r="F23"/>
  <c r="E23"/>
  <c r="X17"/>
  <c r="W17"/>
  <c r="V17"/>
  <c r="U17"/>
  <c r="T17"/>
  <c r="S17"/>
  <c r="R17"/>
  <c r="Q17"/>
  <c r="O17"/>
  <c r="N17"/>
  <c r="M17"/>
  <c r="L17"/>
  <c r="K17"/>
  <c r="J17"/>
  <c r="I17"/>
  <c r="H17"/>
  <c r="G17"/>
  <c r="F17"/>
  <c r="P218"/>
  <c r="P179"/>
  <c r="P161"/>
  <c r="P47"/>
  <c r="X11"/>
  <c r="W11"/>
  <c r="V11"/>
  <c r="U11"/>
  <c r="T11"/>
  <c r="S11"/>
  <c r="R11"/>
  <c r="Q11"/>
  <c r="O11"/>
  <c r="N11"/>
  <c r="M11"/>
  <c r="L11"/>
  <c r="K11"/>
  <c r="J11"/>
  <c r="I11"/>
  <c r="H11"/>
  <c r="G11"/>
  <c r="F11"/>
  <c r="E218"/>
  <c r="E217"/>
  <c r="E137"/>
  <c r="E71"/>
  <c r="E59"/>
  <c r="E41"/>
  <c r="E35"/>
  <c r="E29"/>
  <c r="E17"/>
  <c r="E11"/>
  <c r="P202"/>
  <c r="D202"/>
  <c r="Y202"/>
  <c r="AB202"/>
  <c r="P201"/>
  <c r="D201"/>
  <c r="Y201"/>
  <c r="AB201"/>
  <c r="P184"/>
  <c r="D184"/>
  <c r="Y184"/>
  <c r="AB184"/>
  <c r="P142"/>
  <c r="D142"/>
  <c r="Y142"/>
  <c r="AB142"/>
  <c r="P136"/>
  <c r="D136"/>
  <c r="Y136"/>
  <c r="AB136"/>
  <c r="P100"/>
  <c r="D100"/>
  <c r="Y100"/>
  <c r="AB100"/>
  <c r="P82"/>
  <c r="D82"/>
  <c r="Y82"/>
  <c r="AB82"/>
  <c r="P52"/>
  <c r="D52"/>
  <c r="Y52"/>
  <c r="AB52"/>
  <c r="P40"/>
  <c r="D40"/>
  <c r="Y40"/>
  <c r="AB40"/>
  <c r="P10"/>
  <c r="D10"/>
  <c r="Y10"/>
  <c r="AB10"/>
  <c r="T234"/>
  <c r="Q234"/>
  <c r="C219"/>
  <c r="Y217"/>
  <c r="AB217"/>
  <c r="C218"/>
  <c r="B219"/>
  <c r="B218"/>
  <c r="P216"/>
  <c r="D216"/>
  <c r="P215"/>
  <c r="D215"/>
  <c r="AA214"/>
  <c r="AA236"/>
  <c r="Z214"/>
  <c r="Z236"/>
  <c r="X214"/>
  <c r="X236"/>
  <c r="W214"/>
  <c r="W236"/>
  <c r="V214"/>
  <c r="V236"/>
  <c r="U214"/>
  <c r="U236"/>
  <c r="T214"/>
  <c r="T236"/>
  <c r="S214"/>
  <c r="S236"/>
  <c r="R214"/>
  <c r="R236"/>
  <c r="Q214"/>
  <c r="Q236"/>
  <c r="O214"/>
  <c r="O236"/>
  <c r="N214"/>
  <c r="N236"/>
  <c r="M214"/>
  <c r="M236"/>
  <c r="L214"/>
  <c r="K214"/>
  <c r="K236"/>
  <c r="J214"/>
  <c r="J236"/>
  <c r="I214"/>
  <c r="I236"/>
  <c r="H214"/>
  <c r="H236"/>
  <c r="G214"/>
  <c r="G236"/>
  <c r="F214"/>
  <c r="F236"/>
  <c r="E214"/>
  <c r="E236"/>
  <c r="C214"/>
  <c r="B214"/>
  <c r="AA211"/>
  <c r="Z211"/>
  <c r="Z235"/>
  <c r="T211"/>
  <c r="AA208"/>
  <c r="Q211"/>
  <c r="AA203"/>
  <c r="Z203"/>
  <c r="X203"/>
  <c r="W203"/>
  <c r="T203"/>
  <c r="S203"/>
  <c r="O203"/>
  <c r="N203"/>
  <c r="K203"/>
  <c r="J203"/>
  <c r="G203"/>
  <c r="F203"/>
  <c r="C205"/>
  <c r="B205"/>
  <c r="L200"/>
  <c r="C200"/>
  <c r="B200"/>
  <c r="B236"/>
  <c r="Q197"/>
  <c r="T197"/>
  <c r="G197"/>
  <c r="P224"/>
  <c r="D224"/>
  <c r="Y224"/>
  <c r="AB224"/>
  <c r="Y225"/>
  <c r="AB225"/>
  <c r="C191"/>
  <c r="P172"/>
  <c r="P166"/>
  <c r="D166"/>
  <c r="Y166"/>
  <c r="AB166"/>
  <c r="P160"/>
  <c r="D160"/>
  <c r="Y160"/>
  <c r="AB160"/>
  <c r="P148"/>
  <c r="P130"/>
  <c r="D130"/>
  <c r="Y130"/>
  <c r="AB130"/>
  <c r="P124"/>
  <c r="D124"/>
  <c r="Y124"/>
  <c r="AB124"/>
  <c r="P112"/>
  <c r="D112"/>
  <c r="Y112"/>
  <c r="AB112"/>
  <c r="P106"/>
  <c r="D106"/>
  <c r="Y106"/>
  <c r="AB106"/>
  <c r="P94"/>
  <c r="P88"/>
  <c r="D88"/>
  <c r="Y88"/>
  <c r="AB88"/>
  <c r="C83"/>
  <c r="P76"/>
  <c r="D76"/>
  <c r="Y76"/>
  <c r="AB76"/>
  <c r="C77"/>
  <c r="Y77"/>
  <c r="AB77"/>
  <c r="B77"/>
  <c r="P64"/>
  <c r="D64"/>
  <c r="Y64"/>
  <c r="AB64"/>
  <c r="B65"/>
  <c r="P58"/>
  <c r="D58"/>
  <c r="Y58"/>
  <c r="AB58"/>
  <c r="C53"/>
  <c r="B53"/>
  <c r="P46"/>
  <c r="D46"/>
  <c r="Y46"/>
  <c r="AB46"/>
  <c r="P34"/>
  <c r="D34"/>
  <c r="Y34"/>
  <c r="AB34"/>
  <c r="P28"/>
  <c r="D28"/>
  <c r="Y28"/>
  <c r="AB28"/>
  <c r="P22"/>
  <c r="D22"/>
  <c r="Y22"/>
  <c r="AB22"/>
  <c r="P16"/>
  <c r="D16"/>
  <c r="Y16"/>
  <c r="AB16"/>
  <c r="P178"/>
  <c r="D178"/>
  <c r="C231"/>
  <c r="C185"/>
  <c r="C167"/>
  <c r="C161"/>
  <c r="C149"/>
  <c r="C131"/>
  <c r="C125"/>
  <c r="C113"/>
  <c r="Y113"/>
  <c r="AB113"/>
  <c r="C107"/>
  <c r="C101"/>
  <c r="C95"/>
  <c r="C89"/>
  <c r="C71"/>
  <c r="C65"/>
  <c r="C47"/>
  <c r="C41"/>
  <c r="C35"/>
  <c r="C29"/>
  <c r="B231"/>
  <c r="B191"/>
  <c r="B185"/>
  <c r="Y185"/>
  <c r="AB185"/>
  <c r="B149"/>
  <c r="B131"/>
  <c r="B125"/>
  <c r="Y125"/>
  <c r="B113"/>
  <c r="B107"/>
  <c r="B101"/>
  <c r="B95"/>
  <c r="B89"/>
  <c r="B83"/>
  <c r="B71"/>
  <c r="B47"/>
  <c r="Y47"/>
  <c r="AB47"/>
  <c r="B41"/>
  <c r="B35"/>
  <c r="B29"/>
  <c r="B167"/>
  <c r="B161"/>
  <c r="G211"/>
  <c r="P230"/>
  <c r="D230"/>
  <c r="Y230"/>
  <c r="AB230"/>
  <c r="P229"/>
  <c r="D229"/>
  <c r="Y229"/>
  <c r="AB229"/>
  <c r="Y228"/>
  <c r="AB228"/>
  <c r="P223"/>
  <c r="D223"/>
  <c r="Y223"/>
  <c r="AB223"/>
  <c r="Y222"/>
  <c r="AB222"/>
  <c r="P213"/>
  <c r="Y213"/>
  <c r="AB213"/>
  <c r="AB211"/>
  <c r="P212"/>
  <c r="D208"/>
  <c r="Y210"/>
  <c r="AB210"/>
  <c r="P199"/>
  <c r="D199"/>
  <c r="Y199"/>
  <c r="AB199"/>
  <c r="P198"/>
  <c r="D198"/>
  <c r="Y198"/>
  <c r="AB198"/>
  <c r="Y196"/>
  <c r="AB196"/>
  <c r="Y195"/>
  <c r="AB195"/>
  <c r="P190"/>
  <c r="D190"/>
  <c r="Y190"/>
  <c r="AB190"/>
  <c r="P189"/>
  <c r="D189"/>
  <c r="Y189"/>
  <c r="AB189"/>
  <c r="Y188"/>
  <c r="AB188"/>
  <c r="P183"/>
  <c r="D183"/>
  <c r="Y183"/>
  <c r="AB183"/>
  <c r="Y182"/>
  <c r="AB182"/>
  <c r="P177"/>
  <c r="D177"/>
  <c r="Y177"/>
  <c r="AB177"/>
  <c r="Y176"/>
  <c r="AB176"/>
  <c r="P171"/>
  <c r="D171"/>
  <c r="Y171"/>
  <c r="AB171"/>
  <c r="P170"/>
  <c r="Y170"/>
  <c r="AB170"/>
  <c r="P165"/>
  <c r="D165"/>
  <c r="Y165"/>
  <c r="AB165"/>
  <c r="Y164"/>
  <c r="AB164"/>
  <c r="P159"/>
  <c r="D159"/>
  <c r="Y159"/>
  <c r="AB159"/>
  <c r="P147"/>
  <c r="D147"/>
  <c r="Y147"/>
  <c r="AB147"/>
  <c r="Y146"/>
  <c r="AB146"/>
  <c r="P141"/>
  <c r="D141"/>
  <c r="Y141"/>
  <c r="AB141"/>
  <c r="Y140"/>
  <c r="AB140"/>
  <c r="P135"/>
  <c r="D135"/>
  <c r="Y135"/>
  <c r="AB135"/>
  <c r="Y134"/>
  <c r="AB134"/>
  <c r="P129"/>
  <c r="D129"/>
  <c r="Y129"/>
  <c r="AB129"/>
  <c r="Y128"/>
  <c r="AB128"/>
  <c r="P123"/>
  <c r="D123"/>
  <c r="Y123"/>
  <c r="AB123"/>
  <c r="Y122"/>
  <c r="AB122"/>
  <c r="P117"/>
  <c r="D117"/>
  <c r="Y117"/>
  <c r="AB117"/>
  <c r="P116"/>
  <c r="P111"/>
  <c r="D111"/>
  <c r="Y111"/>
  <c r="AB111"/>
  <c r="Y110"/>
  <c r="AB110"/>
  <c r="P105"/>
  <c r="D105"/>
  <c r="Y105"/>
  <c r="AB105"/>
  <c r="Y104"/>
  <c r="AB104"/>
  <c r="P99"/>
  <c r="D99"/>
  <c r="Y99"/>
  <c r="AB99"/>
  <c r="Y98"/>
  <c r="AB98"/>
  <c r="P93"/>
  <c r="D93"/>
  <c r="Y93"/>
  <c r="AB93"/>
  <c r="Y92"/>
  <c r="AB92"/>
  <c r="P153"/>
  <c r="D153"/>
  <c r="Y153"/>
  <c r="AB153"/>
  <c r="P152"/>
  <c r="P87"/>
  <c r="D87"/>
  <c r="Y87"/>
  <c r="AB87"/>
  <c r="Y86"/>
  <c r="AB86"/>
  <c r="P81"/>
  <c r="D81"/>
  <c r="Y81"/>
  <c r="AB81"/>
  <c r="P75"/>
  <c r="D75"/>
  <c r="Y75"/>
  <c r="AB75"/>
  <c r="Y74"/>
  <c r="AB74"/>
  <c r="P69"/>
  <c r="P68"/>
  <c r="P63"/>
  <c r="D63"/>
  <c r="Y63"/>
  <c r="AB63"/>
  <c r="Y62"/>
  <c r="AB62"/>
  <c r="P57"/>
  <c r="D57"/>
  <c r="Y57"/>
  <c r="AB57"/>
  <c r="D56"/>
  <c r="Y56"/>
  <c r="AB56"/>
  <c r="P51"/>
  <c r="D51"/>
  <c r="Y51"/>
  <c r="AB51"/>
  <c r="Y50"/>
  <c r="AB50"/>
  <c r="P45"/>
  <c r="D45"/>
  <c r="Y45"/>
  <c r="AB45"/>
  <c r="Y44"/>
  <c r="AB44"/>
  <c r="P39"/>
  <c r="D39"/>
  <c r="Y39"/>
  <c r="AB39"/>
  <c r="Y38"/>
  <c r="AB38"/>
  <c r="P33"/>
  <c r="D33"/>
  <c r="Y33"/>
  <c r="AB33"/>
  <c r="Y32"/>
  <c r="AB32"/>
  <c r="P27"/>
  <c r="D27"/>
  <c r="Y27"/>
  <c r="AB27"/>
  <c r="P21"/>
  <c r="D21"/>
  <c r="Y21"/>
  <c r="AB21"/>
  <c r="P15"/>
  <c r="D15"/>
  <c r="Y15"/>
  <c r="AB15"/>
  <c r="Y14"/>
  <c r="P8"/>
  <c r="D8"/>
  <c r="Y8"/>
  <c r="AB8"/>
  <c r="P9"/>
  <c r="D154"/>
  <c r="Y154"/>
  <c r="AB154"/>
  <c r="D118"/>
  <c r="Y118"/>
  <c r="AB118"/>
  <c r="B211"/>
  <c r="B217"/>
  <c r="C197"/>
  <c r="D172"/>
  <c r="Y172"/>
  <c r="AB172"/>
  <c r="D94"/>
  <c r="Y94"/>
  <c r="AB94"/>
  <c r="P70"/>
  <c r="D70"/>
  <c r="Y70"/>
  <c r="AB70"/>
  <c r="D148"/>
  <c r="Y148"/>
  <c r="AB148"/>
  <c r="Y178"/>
  <c r="AB178"/>
  <c r="D69"/>
  <c r="Y69"/>
  <c r="AB69"/>
  <c r="X208"/>
  <c r="W208"/>
  <c r="V208"/>
  <c r="U208"/>
  <c r="S208"/>
  <c r="R208"/>
  <c r="O208"/>
  <c r="N208"/>
  <c r="M208"/>
  <c r="L208"/>
  <c r="K208"/>
  <c r="J208"/>
  <c r="I208"/>
  <c r="H208"/>
  <c r="G208"/>
  <c r="F208"/>
  <c r="E208"/>
  <c r="C208"/>
  <c r="B208"/>
  <c r="AA194"/>
  <c r="AA234"/>
  <c r="X194"/>
  <c r="X234"/>
  <c r="W194"/>
  <c r="W234"/>
  <c r="V194"/>
  <c r="V234"/>
  <c r="U194"/>
  <c r="U234"/>
  <c r="S194"/>
  <c r="S234"/>
  <c r="R194"/>
  <c r="R234"/>
  <c r="O194"/>
  <c r="O234"/>
  <c r="N194"/>
  <c r="N234"/>
  <c r="M194"/>
  <c r="M234"/>
  <c r="L194"/>
  <c r="L234"/>
  <c r="K194"/>
  <c r="K234"/>
  <c r="J194"/>
  <c r="J234"/>
  <c r="I194"/>
  <c r="I234"/>
  <c r="H194"/>
  <c r="H234"/>
  <c r="G194"/>
  <c r="F194"/>
  <c r="F234"/>
  <c r="E194"/>
  <c r="E234"/>
  <c r="C194"/>
  <c r="C234"/>
  <c r="B194"/>
  <c r="B234"/>
  <c r="AA197"/>
  <c r="X197"/>
  <c r="W197"/>
  <c r="V197"/>
  <c r="U197"/>
  <c r="S197"/>
  <c r="R197"/>
  <c r="L197"/>
  <c r="K197"/>
  <c r="J197"/>
  <c r="I197"/>
  <c r="H197"/>
  <c r="F197"/>
  <c r="E197"/>
  <c r="O197"/>
  <c r="N197"/>
  <c r="M197"/>
  <c r="B197"/>
  <c r="B235"/>
  <c r="O211"/>
  <c r="N211"/>
  <c r="M211"/>
  <c r="L211"/>
  <c r="K211"/>
  <c r="J211"/>
  <c r="I211"/>
  <c r="H211"/>
  <c r="F211"/>
  <c r="E211"/>
  <c r="X211"/>
  <c r="W211"/>
  <c r="V211"/>
  <c r="U211"/>
  <c r="S211"/>
  <c r="R211"/>
  <c r="C211"/>
  <c r="C235"/>
  <c r="Y116"/>
  <c r="AB116"/>
  <c r="Y158"/>
  <c r="AB158"/>
  <c r="Y26"/>
  <c r="AB26"/>
  <c r="R203"/>
  <c r="P217"/>
  <c r="U203"/>
  <c r="H203"/>
  <c r="L203"/>
  <c r="Q203"/>
  <c r="P194"/>
  <c r="Y68"/>
  <c r="AB68"/>
  <c r="H235"/>
  <c r="P89"/>
  <c r="Y89"/>
  <c r="AB89"/>
  <c r="P125"/>
  <c r="L235"/>
  <c r="W235"/>
  <c r="Y131"/>
  <c r="AB131"/>
  <c r="Y218"/>
  <c r="G235"/>
  <c r="I235"/>
  <c r="T235"/>
  <c r="P211"/>
  <c r="C236"/>
  <c r="P119"/>
  <c r="J235"/>
  <c r="P83"/>
  <c r="Y83"/>
  <c r="AB83"/>
  <c r="P95"/>
  <c r="Y95"/>
  <c r="AB95"/>
  <c r="P107"/>
  <c r="Y107"/>
  <c r="AB107"/>
  <c r="Y119"/>
  <c r="Y209"/>
  <c r="AB209"/>
  <c r="Y215"/>
  <c r="O235"/>
  <c r="R235"/>
  <c r="P77"/>
  <c r="S235"/>
  <c r="X235"/>
  <c r="Y143"/>
  <c r="AB143"/>
  <c r="Y191"/>
  <c r="AB191"/>
  <c r="Q235"/>
  <c r="L236"/>
  <c r="P101"/>
  <c r="Y101"/>
  <c r="AB101"/>
  <c r="P214"/>
  <c r="P208"/>
  <c r="P234"/>
  <c r="N235"/>
  <c r="M235"/>
  <c r="F235"/>
  <c r="K235"/>
  <c r="Y80"/>
  <c r="AB80"/>
  <c r="P203"/>
  <c r="P11"/>
  <c r="D11"/>
  <c r="P23"/>
  <c r="Y23"/>
  <c r="P35"/>
  <c r="P65"/>
  <c r="Y152"/>
  <c r="AB152"/>
  <c r="U235"/>
  <c r="AA235"/>
  <c r="D9"/>
  <c r="P17"/>
  <c r="P53"/>
  <c r="Y53"/>
  <c r="AB53"/>
  <c r="V235"/>
  <c r="Y194"/>
  <c r="AB194"/>
  <c r="E235"/>
  <c r="P197"/>
  <c r="D197"/>
  <c r="Y20"/>
  <c r="AB20"/>
  <c r="P29"/>
  <c r="Y29"/>
  <c r="AB29"/>
  <c r="P41"/>
  <c r="Y41"/>
  <c r="AB41"/>
  <c r="P59"/>
  <c r="Y59"/>
  <c r="AB59"/>
  <c r="Y65"/>
  <c r="AB65"/>
  <c r="Y231"/>
  <c r="AB231"/>
  <c r="D217"/>
  <c r="Y161"/>
  <c r="AB161"/>
  <c r="Y35"/>
  <c r="AB35"/>
  <c r="Y17"/>
  <c r="AB17"/>
  <c r="Y219"/>
  <c r="AB219"/>
  <c r="Y137"/>
  <c r="AB137"/>
  <c r="D203"/>
  <c r="P235"/>
  <c r="Y212"/>
  <c r="D211"/>
  <c r="D235"/>
  <c r="AB215"/>
  <c r="Y9"/>
  <c r="AB212"/>
  <c r="Y211"/>
  <c r="AB9"/>
  <c r="Y197"/>
  <c r="Y235"/>
  <c r="Y179"/>
  <c r="Y173"/>
  <c r="AB173"/>
  <c r="Y11"/>
  <c r="AB11"/>
  <c r="Y155"/>
  <c r="AB155"/>
  <c r="Y208"/>
  <c r="AB208"/>
  <c r="AB14"/>
  <c r="AB234"/>
  <c r="Y234"/>
  <c r="D234"/>
  <c r="D237"/>
  <c r="Y71"/>
  <c r="AB197"/>
  <c r="AB235"/>
  <c r="Y205"/>
  <c r="AB205"/>
  <c r="Y204"/>
  <c r="AB204"/>
  <c r="AB237"/>
  <c r="Y203"/>
  <c r="Y237"/>
  <c r="Y216"/>
  <c r="AB216"/>
  <c r="AB214"/>
  <c r="AB236"/>
  <c r="D214"/>
  <c r="P200"/>
  <c r="D200"/>
  <c r="Y200"/>
  <c r="AB200"/>
  <c r="P236"/>
  <c r="D236"/>
  <c r="Y214"/>
  <c r="Y236"/>
</calcChain>
</file>

<file path=xl/sharedStrings.xml><?xml version="1.0" encoding="utf-8"?>
<sst xmlns="http://schemas.openxmlformats.org/spreadsheetml/2006/main" count="194" uniqueCount="78">
  <si>
    <t xml:space="preserve">    </t>
  </si>
  <si>
    <t>sodra</t>
  </si>
  <si>
    <t>iš jų:</t>
  </si>
  <si>
    <t>mityba</t>
  </si>
  <si>
    <t>medik.</t>
  </si>
  <si>
    <t>elektra</t>
  </si>
  <si>
    <t>ryšiai</t>
  </si>
  <si>
    <t>transp.</t>
  </si>
  <si>
    <t>kt.prekės</t>
  </si>
  <si>
    <t>kvalifik.</t>
  </si>
  <si>
    <t>pašalpos</t>
  </si>
  <si>
    <t>IŠ VISO</t>
  </si>
  <si>
    <t xml:space="preserve"> Siūloma skirti</t>
  </si>
  <si>
    <t>IŠ VISO:</t>
  </si>
  <si>
    <t>spaud.</t>
  </si>
  <si>
    <t>komand.</t>
  </si>
  <si>
    <t>ilg.t. rem.</t>
  </si>
  <si>
    <t>kt.pasl.</t>
  </si>
  <si>
    <t>ilg.turt.</t>
  </si>
  <si>
    <t>aprang.</t>
  </si>
  <si>
    <t>šildym.</t>
  </si>
  <si>
    <t>vand.</t>
  </si>
  <si>
    <t>L/d "Nykštukas"</t>
  </si>
  <si>
    <t>L/d "Pumpurėlis"</t>
  </si>
  <si>
    <t>Juodupės l/d</t>
  </si>
  <si>
    <t>M/d "Ąžuoliukas"</t>
  </si>
  <si>
    <t>Kavoliškio d/m</t>
  </si>
  <si>
    <t>Pandėlio prad.m-la</t>
  </si>
  <si>
    <t>Kriaunų pagr.m-la</t>
  </si>
  <si>
    <t>Panemunėlio pagr.m-la</t>
  </si>
  <si>
    <t>Bendrabutis</t>
  </si>
  <si>
    <t>Juodupės gimnazija</t>
  </si>
  <si>
    <t>Kamajų A.Strazdo gimn.</t>
  </si>
  <si>
    <t>Kamajų Ikim.ugd. Sk.</t>
  </si>
  <si>
    <t>Kamajų neform.ugd.sk.</t>
  </si>
  <si>
    <t>Obelių gimnazija</t>
  </si>
  <si>
    <t>Juodupės nef.ugd.sk.</t>
  </si>
  <si>
    <t>Obelių neform. Ugd. Sk.</t>
  </si>
  <si>
    <t>Pandėlio gimnazija</t>
  </si>
  <si>
    <t>Muzikos mokykla</t>
  </si>
  <si>
    <t>Choreografijos mokykla</t>
  </si>
  <si>
    <t>Švietimo centras</t>
  </si>
  <si>
    <t>Pedagoginė psichologinė tarnyba</t>
  </si>
  <si>
    <t>Pandėlio UDC</t>
  </si>
  <si>
    <t>Panemunėlio UDC</t>
  </si>
  <si>
    <t>VŠĮ Jaunimo centras</t>
  </si>
  <si>
    <t>2 programa</t>
  </si>
  <si>
    <t>3 programa</t>
  </si>
  <si>
    <t>Senamiesčio progimnazija</t>
  </si>
  <si>
    <t>komun.pasl.</t>
  </si>
  <si>
    <t xml:space="preserve">darbo užmok. </t>
  </si>
  <si>
    <t>Įstaigos pavadinimas</t>
  </si>
  <si>
    <t>prekių ir pasl.naud.</t>
  </si>
  <si>
    <t>IŠ VISO IŠLAIDŲ</t>
  </si>
  <si>
    <t>darbd.soc.parama</t>
  </si>
  <si>
    <t>Kazliškio ikimok.ir prad.ugd.sk.</t>
  </si>
  <si>
    <t>L/d "Varpelis"</t>
  </si>
  <si>
    <t>Senamiesčio progimnazijos Laibgalių sk.</t>
  </si>
  <si>
    <t>Suaugusiųjų ir jaunimo mok.cent.</t>
  </si>
  <si>
    <t>J.Tumo Vaižganto gimnazija</t>
  </si>
  <si>
    <t>J. Tūbelio  progimnazija</t>
  </si>
  <si>
    <t>VŠĮ Jaunimo centras Žiobiškio sk.</t>
  </si>
  <si>
    <t>moksl.pavėž.</t>
  </si>
  <si>
    <t>t.sk.moksleivių olimpiadoms</t>
  </si>
  <si>
    <t>Rokiškio pagrindinė mokykla</t>
  </si>
  <si>
    <t>Obelių l/d</t>
  </si>
  <si>
    <t>Jūžintų pagr.m-la</t>
  </si>
  <si>
    <t>šiukšl.</t>
  </si>
  <si>
    <t>vieš.ūkis</t>
  </si>
  <si>
    <t xml:space="preserve"> 2015 patvirt.planas</t>
  </si>
  <si>
    <t xml:space="preserve"> 2016m. poreikis</t>
  </si>
  <si>
    <t>Kreditinis_2015-12-31</t>
  </si>
  <si>
    <t xml:space="preserve"> 2016m. poreikis, t.sk.</t>
  </si>
  <si>
    <t xml:space="preserve"> 2015 patvirt.planas, t.sk.</t>
  </si>
  <si>
    <t xml:space="preserve"> Siūloma skirti, t.sk.</t>
  </si>
  <si>
    <t xml:space="preserve">                 SAVIVALDYBĖS BIUDŽETO LĖŠŲ POREIKIS  2016 METAMS (Eurais)</t>
  </si>
  <si>
    <t xml:space="preserve"> 2016m. poreikis, t.sk:</t>
  </si>
  <si>
    <t>ŠVIETIMO ĮSTAIGŲ</t>
  </si>
</sst>
</file>

<file path=xl/styles.xml><?xml version="1.0" encoding="utf-8"?>
<styleSheet xmlns="http://schemas.openxmlformats.org/spreadsheetml/2006/main">
  <fonts count="12">
    <font>
      <sz val="10"/>
      <name val="Arial"/>
      <charset val="186"/>
    </font>
    <font>
      <b/>
      <sz val="11"/>
      <name val="Arial"/>
      <family val="2"/>
      <charset val="186"/>
    </font>
    <font>
      <sz val="8"/>
      <name val="Arial"/>
      <family val="2"/>
      <charset val="186"/>
    </font>
    <font>
      <sz val="8"/>
      <name val="Arial"/>
      <family val="2"/>
      <charset val="186"/>
    </font>
    <font>
      <sz val="9"/>
      <name val="Arial"/>
      <family val="2"/>
      <charset val="186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i/>
      <sz val="9"/>
      <name val="Arial"/>
      <family val="2"/>
      <charset val="186"/>
    </font>
    <font>
      <sz val="9"/>
      <color indexed="10"/>
      <name val="Arial"/>
      <family val="2"/>
      <charset val="186"/>
    </font>
    <font>
      <sz val="11"/>
      <name val="Arial"/>
      <family val="2"/>
      <charset val="186"/>
    </font>
    <font>
      <sz val="9"/>
      <color theme="1"/>
      <name val="Arial"/>
      <family val="2"/>
      <charset val="186"/>
    </font>
    <font>
      <sz val="9"/>
      <color rgb="FFFF0000"/>
      <name val="Arial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Border="1"/>
    <xf numFmtId="0" fontId="5" fillId="0" borderId="0" xfId="0" applyFont="1"/>
    <xf numFmtId="0" fontId="5" fillId="2" borderId="0" xfId="0" applyFont="1" applyFill="1"/>
    <xf numFmtId="0" fontId="0" fillId="2" borderId="0" xfId="0" applyFill="1"/>
    <xf numFmtId="0" fontId="0" fillId="0" borderId="2" xfId="0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7" borderId="2" xfId="0" applyFont="1" applyFill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1" fontId="6" fillId="3" borderId="1" xfId="0" applyNumberFormat="1" applyFont="1" applyFill="1" applyBorder="1"/>
    <xf numFmtId="1" fontId="4" fillId="0" borderId="1" xfId="0" applyNumberFormat="1" applyFont="1" applyBorder="1"/>
    <xf numFmtId="1" fontId="7" fillId="0" borderId="1" xfId="0" applyNumberFormat="1" applyFont="1" applyBorder="1"/>
    <xf numFmtId="1" fontId="4" fillId="0" borderId="3" xfId="0" applyNumberFormat="1" applyFont="1" applyBorder="1"/>
    <xf numFmtId="1" fontId="7" fillId="2" borderId="1" xfId="0" applyNumberFormat="1" applyFont="1" applyFill="1" applyBorder="1"/>
    <xf numFmtId="1" fontId="4" fillId="2" borderId="1" xfId="0" applyNumberFormat="1" applyFont="1" applyFill="1" applyBorder="1"/>
    <xf numFmtId="1" fontId="6" fillId="3" borderId="1" xfId="0" applyNumberFormat="1" applyFont="1" applyFill="1" applyBorder="1" applyAlignment="1">
      <alignment wrapText="1"/>
    </xf>
    <xf numFmtId="1" fontId="8" fillId="3" borderId="1" xfId="0" applyNumberFormat="1" applyFont="1" applyFill="1" applyBorder="1"/>
    <xf numFmtId="1" fontId="4" fillId="2" borderId="3" xfId="0" applyNumberFormat="1" applyFont="1" applyFill="1" applyBorder="1"/>
    <xf numFmtId="1" fontId="6" fillId="0" borderId="1" xfId="0" applyNumberFormat="1" applyFont="1" applyBorder="1"/>
    <xf numFmtId="1" fontId="6" fillId="8" borderId="1" xfId="0" applyNumberFormat="1" applyFont="1" applyFill="1" applyBorder="1"/>
    <xf numFmtId="1" fontId="8" fillId="7" borderId="1" xfId="0" applyNumberFormat="1" applyFont="1" applyFill="1" applyBorder="1"/>
    <xf numFmtId="1" fontId="6" fillId="3" borderId="3" xfId="0" applyNumberFormat="1" applyFont="1" applyFill="1" applyBorder="1"/>
    <xf numFmtId="1" fontId="6" fillId="4" borderId="3" xfId="0" applyNumberFormat="1" applyFont="1" applyFill="1" applyBorder="1"/>
    <xf numFmtId="1" fontId="6" fillId="3" borderId="3" xfId="0" applyNumberFormat="1" applyFont="1" applyFill="1" applyBorder="1" applyAlignment="1">
      <alignment wrapText="1"/>
    </xf>
    <xf numFmtId="1" fontId="4" fillId="7" borderId="1" xfId="0" applyNumberFormat="1" applyFont="1" applyFill="1" applyBorder="1"/>
    <xf numFmtId="1" fontId="4" fillId="0" borderId="3" xfId="0" applyNumberFormat="1" applyFont="1" applyBorder="1" applyAlignment="1">
      <alignment wrapText="1"/>
    </xf>
    <xf numFmtId="1" fontId="4" fillId="5" borderId="1" xfId="0" applyNumberFormat="1" applyFont="1" applyFill="1" applyBorder="1"/>
    <xf numFmtId="1" fontId="4" fillId="9" borderId="1" xfId="0" applyNumberFormat="1" applyFont="1" applyFill="1" applyBorder="1"/>
    <xf numFmtId="1" fontId="6" fillId="10" borderId="3" xfId="0" applyNumberFormat="1" applyFont="1" applyFill="1" applyBorder="1"/>
    <xf numFmtId="1" fontId="4" fillId="7" borderId="3" xfId="0" applyNumberFormat="1" applyFont="1" applyFill="1" applyBorder="1"/>
    <xf numFmtId="1" fontId="4" fillId="10" borderId="1" xfId="0" applyNumberFormat="1" applyFont="1" applyFill="1" applyBorder="1"/>
    <xf numFmtId="0" fontId="2" fillId="0" borderId="0" xfId="0" applyFont="1"/>
    <xf numFmtId="1" fontId="10" fillId="0" borderId="3" xfId="0" applyNumberFormat="1" applyFont="1" applyBorder="1"/>
    <xf numFmtId="1" fontId="10" fillId="2" borderId="1" xfId="0" applyNumberFormat="1" applyFont="1" applyFill="1" applyBorder="1"/>
    <xf numFmtId="1" fontId="11" fillId="0" borderId="1" xfId="0" applyNumberFormat="1" applyFont="1" applyBorder="1"/>
    <xf numFmtId="0" fontId="1" fillId="0" borderId="0" xfId="0" applyFont="1" applyAlignment="1"/>
    <xf numFmtId="0" fontId="9" fillId="0" borderId="0" xfId="0" applyFont="1" applyAlignment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3" borderId="4" xfId="0" applyFill="1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5" fillId="3" borderId="4" xfId="0" applyFont="1" applyFill="1" applyBorder="1" applyAlignment="1">
      <alignment vertical="top" wrapText="1"/>
    </xf>
    <xf numFmtId="0" fontId="2" fillId="0" borderId="0" xfId="0" applyFont="1" applyAlignment="1">
      <alignment horizontal="left"/>
    </xf>
    <xf numFmtId="0" fontId="0" fillId="6" borderId="2" xfId="0" applyFill="1" applyBorder="1" applyAlignment="1">
      <alignment vertical="top"/>
    </xf>
    <xf numFmtId="0" fontId="0" fillId="6" borderId="3" xfId="0" applyFill="1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0" fontId="0" fillId="6" borderId="3" xfId="0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0" fillId="0" borderId="4" xfId="0" applyBorder="1" applyAlignment="1">
      <alignment vertical="top"/>
    </xf>
    <xf numFmtId="0" fontId="0" fillId="0" borderId="3" xfId="0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K237"/>
  <sheetViews>
    <sheetView tabSelected="1" zoomScaleNormal="100" workbookViewId="0">
      <pane xSplit="4" ySplit="6" topLeftCell="E37" activePane="bottomRight" state="frozen"/>
      <selection pane="topRight" activeCell="E1" sqref="E1"/>
      <selection pane="bottomLeft" activeCell="A7" sqref="A7"/>
      <selection pane="bottomRight" activeCell="AD15" sqref="AD15"/>
    </sheetView>
  </sheetViews>
  <sheetFormatPr defaultRowHeight="12.75"/>
  <cols>
    <col min="1" max="1" width="23.7109375" customWidth="1"/>
    <col min="2" max="3" width="7.7109375" customWidth="1"/>
    <col min="4" max="4" width="8.5703125" customWidth="1"/>
    <col min="5" max="5" width="6.7109375" customWidth="1"/>
    <col min="6" max="6" width="4.5703125" customWidth="1"/>
    <col min="7" max="7" width="6" customWidth="1"/>
    <col min="8" max="8" width="7.140625" customWidth="1"/>
    <col min="9" max="9" width="5.5703125" customWidth="1"/>
    <col min="10" max="10" width="5.85546875" customWidth="1"/>
    <col min="11" max="11" width="5.28515625" customWidth="1"/>
    <col min="12" max="12" width="6.85546875" customWidth="1"/>
    <col min="13" max="13" width="4.7109375" customWidth="1"/>
    <col min="14" max="14" width="6.85546875" customWidth="1"/>
    <col min="15" max="15" width="5.28515625" customWidth="1"/>
    <col min="16" max="16" width="8.42578125" customWidth="1"/>
    <col min="17" max="17" width="6.7109375" customWidth="1"/>
    <col min="18" max="18" width="6.85546875" customWidth="1"/>
    <col min="19" max="20" width="5.7109375" customWidth="1"/>
    <col min="21" max="21" width="6" customWidth="1"/>
    <col min="22" max="22" width="5.140625" customWidth="1"/>
    <col min="23" max="23" width="4.140625" customWidth="1"/>
    <col min="24" max="24" width="7.140625" customWidth="1"/>
    <col min="25" max="25" width="7.7109375" customWidth="1"/>
    <col min="26" max="26" width="4" customWidth="1"/>
    <col min="27" max="27" width="5.7109375" customWidth="1"/>
    <col min="28" max="28" width="8.28515625" customWidth="1"/>
  </cols>
  <sheetData>
    <row r="1" spans="1:31" ht="15.75" customHeight="1">
      <c r="D1" s="4"/>
      <c r="E1" s="4"/>
      <c r="F1" s="40" t="s">
        <v>77</v>
      </c>
      <c r="G1" s="41"/>
      <c r="H1" s="41"/>
      <c r="I1" s="41"/>
      <c r="J1" s="41"/>
      <c r="K1" s="41"/>
      <c r="L1" s="41"/>
    </row>
    <row r="2" spans="1:31" ht="14.25" customHeight="1">
      <c r="A2" t="s">
        <v>0</v>
      </c>
      <c r="C2" s="42" t="s">
        <v>75</v>
      </c>
      <c r="D2" s="43"/>
      <c r="E2" s="43"/>
      <c r="F2" s="43"/>
      <c r="G2" s="43"/>
      <c r="H2" s="43"/>
      <c r="I2" s="43"/>
      <c r="J2" s="43"/>
      <c r="K2" s="43"/>
      <c r="L2" s="43"/>
      <c r="M2" s="44"/>
      <c r="N2" s="44"/>
      <c r="O2" s="44"/>
      <c r="P2" s="44"/>
      <c r="Q2" s="44"/>
      <c r="R2" s="44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</row>
    <row r="3" spans="1:31" ht="13.5" thickBot="1">
      <c r="S3" s="36"/>
      <c r="T3" s="36"/>
      <c r="U3" s="36"/>
      <c r="V3" s="36"/>
      <c r="W3" s="36"/>
      <c r="X3" s="36"/>
      <c r="Y3" s="36"/>
    </row>
    <row r="4" spans="1:31" ht="12" customHeight="1">
      <c r="A4" s="45" t="s">
        <v>51</v>
      </c>
      <c r="B4" s="57" t="s">
        <v>50</v>
      </c>
      <c r="C4" s="47" t="s">
        <v>1</v>
      </c>
      <c r="D4" s="49" t="s">
        <v>52</v>
      </c>
      <c r="E4" s="51" t="s">
        <v>2</v>
      </c>
      <c r="F4" s="52"/>
      <c r="G4" s="52"/>
      <c r="H4" s="52"/>
      <c r="I4" s="52"/>
      <c r="J4" s="52"/>
      <c r="K4" s="52"/>
      <c r="L4" s="52"/>
      <c r="M4" s="52"/>
      <c r="N4" s="52"/>
      <c r="O4" s="53"/>
      <c r="P4" s="57" t="s">
        <v>49</v>
      </c>
      <c r="Q4" s="54"/>
      <c r="R4" s="55"/>
      <c r="S4" s="55"/>
      <c r="T4" s="56"/>
      <c r="U4" s="47" t="s">
        <v>17</v>
      </c>
      <c r="V4" s="61" t="s">
        <v>10</v>
      </c>
      <c r="W4" s="65" t="s">
        <v>54</v>
      </c>
      <c r="X4" s="66" t="s">
        <v>62</v>
      </c>
      <c r="Y4" s="63" t="s">
        <v>53</v>
      </c>
      <c r="Z4" s="67"/>
      <c r="AA4" s="61" t="s">
        <v>18</v>
      </c>
      <c r="AB4" s="59" t="s">
        <v>11</v>
      </c>
    </row>
    <row r="5" spans="1:31" ht="31.5" customHeight="1">
      <c r="A5" s="46"/>
      <c r="B5" s="48"/>
      <c r="C5" s="48"/>
      <c r="D5" s="50"/>
      <c r="E5" s="8" t="s">
        <v>3</v>
      </c>
      <c r="F5" s="8" t="s">
        <v>4</v>
      </c>
      <c r="G5" s="8" t="s">
        <v>6</v>
      </c>
      <c r="H5" s="8" t="s">
        <v>7</v>
      </c>
      <c r="I5" s="9" t="s">
        <v>19</v>
      </c>
      <c r="J5" s="8" t="s">
        <v>14</v>
      </c>
      <c r="K5" s="8" t="s">
        <v>15</v>
      </c>
      <c r="L5" s="9" t="s">
        <v>8</v>
      </c>
      <c r="M5" s="10" t="s">
        <v>68</v>
      </c>
      <c r="N5" s="11" t="s">
        <v>16</v>
      </c>
      <c r="O5" s="8" t="s">
        <v>9</v>
      </c>
      <c r="P5" s="48"/>
      <c r="Q5" s="12" t="s">
        <v>20</v>
      </c>
      <c r="R5" s="12" t="s">
        <v>5</v>
      </c>
      <c r="S5" s="12" t="s">
        <v>21</v>
      </c>
      <c r="T5" s="13" t="s">
        <v>67</v>
      </c>
      <c r="U5" s="48"/>
      <c r="V5" s="62"/>
      <c r="W5" s="62"/>
      <c r="X5" s="62"/>
      <c r="Y5" s="64"/>
      <c r="Z5" s="68"/>
      <c r="AA5" s="62"/>
      <c r="AB5" s="60"/>
      <c r="AC5" s="5"/>
    </row>
    <row r="6" spans="1:31" s="4" customFormat="1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  <c r="O6" s="2">
        <v>15</v>
      </c>
      <c r="P6" s="2">
        <v>16</v>
      </c>
      <c r="Q6" s="2">
        <v>17</v>
      </c>
      <c r="R6" s="2">
        <v>18</v>
      </c>
      <c r="S6" s="2">
        <v>19</v>
      </c>
      <c r="T6" s="2"/>
      <c r="U6" s="2">
        <v>20</v>
      </c>
      <c r="V6" s="2">
        <v>21</v>
      </c>
      <c r="W6" s="2">
        <v>22</v>
      </c>
      <c r="X6" s="2">
        <v>23</v>
      </c>
      <c r="Y6" s="2">
        <v>24</v>
      </c>
      <c r="Z6" s="2"/>
      <c r="AA6" s="2">
        <v>25</v>
      </c>
      <c r="AB6" s="2">
        <v>26</v>
      </c>
      <c r="AC6"/>
    </row>
    <row r="7" spans="1:31">
      <c r="A7" s="14" t="s">
        <v>22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</row>
    <row r="8" spans="1:31">
      <c r="A8" s="16" t="s">
        <v>69</v>
      </c>
      <c r="B8" s="15">
        <v>119845</v>
      </c>
      <c r="C8" s="15">
        <v>37794</v>
      </c>
      <c r="D8" s="15">
        <f>E8+F8+G8+H8+I8+J8+K8+L8+M8+N8+O8+P8+U8</f>
        <v>21433</v>
      </c>
      <c r="E8" s="15">
        <v>9557</v>
      </c>
      <c r="F8" s="15"/>
      <c r="G8" s="15">
        <v>240</v>
      </c>
      <c r="H8" s="15"/>
      <c r="I8" s="15"/>
      <c r="J8" s="15"/>
      <c r="K8" s="15"/>
      <c r="L8" s="15">
        <v>0</v>
      </c>
      <c r="M8" s="15"/>
      <c r="N8" s="15"/>
      <c r="O8" s="15"/>
      <c r="P8" s="15">
        <f>Q8+R8+S8+T8</f>
        <v>11295</v>
      </c>
      <c r="Q8" s="15">
        <v>7160</v>
      </c>
      <c r="R8" s="15">
        <v>2500</v>
      </c>
      <c r="S8" s="15">
        <v>1300</v>
      </c>
      <c r="T8" s="15">
        <v>335</v>
      </c>
      <c r="U8" s="15">
        <v>341</v>
      </c>
      <c r="V8" s="15"/>
      <c r="W8" s="15"/>
      <c r="X8" s="15"/>
      <c r="Y8" s="17">
        <f>B8+C8+D8+V8+W8+X8</f>
        <v>179072</v>
      </c>
      <c r="Z8" s="17"/>
      <c r="AA8" s="15"/>
      <c r="AB8" s="15">
        <f>Y8+AA8</f>
        <v>179072</v>
      </c>
    </row>
    <row r="9" spans="1:31">
      <c r="A9" s="16" t="s">
        <v>70</v>
      </c>
      <c r="B9" s="15">
        <v>144559</v>
      </c>
      <c r="C9" s="15">
        <v>44784</v>
      </c>
      <c r="D9" s="15">
        <f>E9+F9+G9+H9+I9+J9+K9+L9+M9+N9+O9+P9+U9</f>
        <v>26180</v>
      </c>
      <c r="E9" s="15">
        <v>9000</v>
      </c>
      <c r="F9" s="15"/>
      <c r="G9" s="15">
        <v>250</v>
      </c>
      <c r="H9" s="15"/>
      <c r="I9" s="15"/>
      <c r="J9" s="15"/>
      <c r="K9" s="15"/>
      <c r="L9" s="15">
        <v>2000</v>
      </c>
      <c r="M9" s="15"/>
      <c r="N9" s="15"/>
      <c r="O9" s="15"/>
      <c r="P9" s="15">
        <f>Q9+R9+S9+T9</f>
        <v>14480</v>
      </c>
      <c r="Q9" s="15">
        <v>10640</v>
      </c>
      <c r="R9" s="15">
        <v>2300</v>
      </c>
      <c r="S9" s="15">
        <v>1200</v>
      </c>
      <c r="T9" s="15">
        <v>340</v>
      </c>
      <c r="U9" s="15">
        <v>450</v>
      </c>
      <c r="V9" s="15"/>
      <c r="W9" s="15"/>
      <c r="X9" s="15"/>
      <c r="Y9" s="17">
        <f>B9+C9+D9+V9+W9+X9</f>
        <v>215523</v>
      </c>
      <c r="Z9" s="17"/>
      <c r="AA9" s="15">
        <v>3100</v>
      </c>
      <c r="AB9" s="15">
        <f>Y9+AA9</f>
        <v>218623</v>
      </c>
    </row>
    <row r="10" spans="1:31">
      <c r="A10" s="16"/>
      <c r="B10" s="15"/>
      <c r="C10" s="15"/>
      <c r="D10" s="15">
        <f>E10+F10+G10+H10+I10+J10+K10+L10+M10+N10+O10+P10+U10</f>
        <v>0</v>
      </c>
      <c r="E10" s="15"/>
      <c r="F10" s="15">
        <v>0</v>
      </c>
      <c r="G10" s="15"/>
      <c r="H10" s="15">
        <v>0</v>
      </c>
      <c r="I10" s="15">
        <v>0</v>
      </c>
      <c r="J10" s="15">
        <v>0</v>
      </c>
      <c r="K10" s="15">
        <v>0</v>
      </c>
      <c r="L10" s="15"/>
      <c r="M10" s="15">
        <v>0</v>
      </c>
      <c r="N10" s="15">
        <v>0</v>
      </c>
      <c r="O10" s="15">
        <v>0</v>
      </c>
      <c r="P10" s="15">
        <f>Q10+R10+S10+T10</f>
        <v>0</v>
      </c>
      <c r="Q10" s="15"/>
      <c r="R10" s="15"/>
      <c r="S10" s="15"/>
      <c r="T10" s="15"/>
      <c r="U10" s="15"/>
      <c r="V10" s="15"/>
      <c r="W10" s="15"/>
      <c r="X10" s="15"/>
      <c r="Y10" s="17">
        <f>B10+C10+D10+V10+W10+X10</f>
        <v>0</v>
      </c>
      <c r="Z10" s="17"/>
      <c r="AA10" s="15"/>
      <c r="AB10" s="15">
        <f>Y10+AA10</f>
        <v>0</v>
      </c>
    </row>
    <row r="11" spans="1:31">
      <c r="A11" s="16" t="s">
        <v>12</v>
      </c>
      <c r="B11" s="15">
        <f>B9*98/100-12979</f>
        <v>128688.82</v>
      </c>
      <c r="C11" s="15">
        <f>C9*98/100-4020</f>
        <v>39868.32</v>
      </c>
      <c r="D11" s="15">
        <f>E11+F11+G11+H11+I11+J11+K11+L11+M11+N11+O11+P11+U11</f>
        <v>21433</v>
      </c>
      <c r="E11" s="15">
        <f>E8</f>
        <v>9557</v>
      </c>
      <c r="F11" s="15">
        <f t="shared" ref="F11:X11" si="0">F8</f>
        <v>0</v>
      </c>
      <c r="G11" s="15">
        <f t="shared" si="0"/>
        <v>240</v>
      </c>
      <c r="H11" s="15">
        <f t="shared" si="0"/>
        <v>0</v>
      </c>
      <c r="I11" s="15">
        <f t="shared" si="0"/>
        <v>0</v>
      </c>
      <c r="J11" s="15">
        <f t="shared" si="0"/>
        <v>0</v>
      </c>
      <c r="K11" s="15">
        <f t="shared" si="0"/>
        <v>0</v>
      </c>
      <c r="L11" s="15">
        <f t="shared" si="0"/>
        <v>0</v>
      </c>
      <c r="M11" s="15">
        <f t="shared" si="0"/>
        <v>0</v>
      </c>
      <c r="N11" s="15">
        <f t="shared" si="0"/>
        <v>0</v>
      </c>
      <c r="O11" s="15">
        <f t="shared" si="0"/>
        <v>0</v>
      </c>
      <c r="P11" s="15">
        <f>SUM(Q11:T11)</f>
        <v>11295</v>
      </c>
      <c r="Q11" s="15">
        <f t="shared" si="0"/>
        <v>7160</v>
      </c>
      <c r="R11" s="15">
        <f t="shared" si="0"/>
        <v>2500</v>
      </c>
      <c r="S11" s="15">
        <f t="shared" si="0"/>
        <v>1300</v>
      </c>
      <c r="T11" s="15">
        <f t="shared" si="0"/>
        <v>335</v>
      </c>
      <c r="U11" s="15">
        <f t="shared" si="0"/>
        <v>341</v>
      </c>
      <c r="V11" s="15">
        <f t="shared" si="0"/>
        <v>0</v>
      </c>
      <c r="W11" s="15">
        <f t="shared" si="0"/>
        <v>0</v>
      </c>
      <c r="X11" s="15">
        <f t="shared" si="0"/>
        <v>0</v>
      </c>
      <c r="Y11" s="17">
        <f>B11+C11+D11+V11+W11+X11</f>
        <v>189990.14</v>
      </c>
      <c r="Z11" s="17"/>
      <c r="AA11" s="15"/>
      <c r="AB11" s="15">
        <f>Y11+AA11</f>
        <v>189990.14</v>
      </c>
    </row>
    <row r="12" spans="1:3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  <row r="13" spans="1:31">
      <c r="A13" s="14" t="s">
        <v>23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1:31">
      <c r="A14" s="16" t="s">
        <v>69</v>
      </c>
      <c r="B14" s="15">
        <v>193379</v>
      </c>
      <c r="C14" s="15">
        <v>63803</v>
      </c>
      <c r="D14" s="15">
        <f>E14+F14+G14+H14+I14+J14+K14+L14+M14+N14+O14+P14+U14</f>
        <v>49004</v>
      </c>
      <c r="E14" s="15">
        <v>24328</v>
      </c>
      <c r="F14" s="15"/>
      <c r="G14" s="15">
        <v>278</v>
      </c>
      <c r="H14" s="15"/>
      <c r="I14" s="15"/>
      <c r="J14" s="15"/>
      <c r="K14" s="15"/>
      <c r="L14" s="15">
        <v>281</v>
      </c>
      <c r="M14" s="15"/>
      <c r="N14" s="15"/>
      <c r="O14" s="15"/>
      <c r="P14" s="15">
        <f>Q14+R14+S14+T14</f>
        <v>23836</v>
      </c>
      <c r="Q14" s="15">
        <v>15304</v>
      </c>
      <c r="R14" s="15">
        <v>5904</v>
      </c>
      <c r="S14" s="15">
        <v>1848</v>
      </c>
      <c r="T14" s="15">
        <v>780</v>
      </c>
      <c r="U14" s="15">
        <v>281</v>
      </c>
      <c r="V14" s="15"/>
      <c r="W14" s="15"/>
      <c r="X14" s="15"/>
      <c r="Y14" s="15">
        <f>B14+C14+D14+V14+W14+X14</f>
        <v>306186</v>
      </c>
      <c r="Z14" s="15"/>
      <c r="AA14" s="15"/>
      <c r="AB14" s="15">
        <f>Y14+AA14</f>
        <v>306186</v>
      </c>
    </row>
    <row r="15" spans="1:31">
      <c r="A15" s="16" t="s">
        <v>70</v>
      </c>
      <c r="B15" s="15">
        <v>241268</v>
      </c>
      <c r="C15" s="15">
        <v>74745</v>
      </c>
      <c r="D15" s="15">
        <f>E15+F15+G15+H15+I15+J15+K15+L15+M15+N15+O15+P15+U15</f>
        <v>100071</v>
      </c>
      <c r="E15" s="15">
        <v>24328</v>
      </c>
      <c r="F15" s="15"/>
      <c r="G15" s="15">
        <v>580</v>
      </c>
      <c r="H15" s="15"/>
      <c r="I15" s="15"/>
      <c r="J15" s="15"/>
      <c r="K15" s="15"/>
      <c r="L15" s="15">
        <v>1000</v>
      </c>
      <c r="M15" s="15"/>
      <c r="N15" s="15"/>
      <c r="O15" s="15"/>
      <c r="P15" s="15">
        <f>Q15+R15+S15+T15</f>
        <v>73563</v>
      </c>
      <c r="Q15" s="15">
        <v>59643</v>
      </c>
      <c r="R15" s="15">
        <v>8111</v>
      </c>
      <c r="S15" s="15">
        <v>5100</v>
      </c>
      <c r="T15" s="15">
        <v>709</v>
      </c>
      <c r="U15" s="15">
        <v>600</v>
      </c>
      <c r="V15" s="15"/>
      <c r="W15" s="15"/>
      <c r="X15" s="15"/>
      <c r="Y15" s="15">
        <f>B15+C15+D15+V15+W15+X15</f>
        <v>416084</v>
      </c>
      <c r="Z15" s="15"/>
      <c r="AA15" s="15"/>
      <c r="AB15" s="15">
        <f>Y15+AA15</f>
        <v>416084</v>
      </c>
    </row>
    <row r="16" spans="1:31">
      <c r="A16" s="16"/>
      <c r="B16" s="15">
        <v>0</v>
      </c>
      <c r="C16" s="15">
        <v>0</v>
      </c>
      <c r="D16" s="15">
        <f>E16+F16+G16+H16+I16+J16+K16+L16+M16+N16+O16+P16+U16</f>
        <v>0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>
        <f>Q16+R16+S16+T16</f>
        <v>0</v>
      </c>
      <c r="Q16" s="15"/>
      <c r="R16" s="15"/>
      <c r="S16" s="15"/>
      <c r="T16" s="15"/>
      <c r="U16" s="15"/>
      <c r="V16" s="15"/>
      <c r="W16" s="15"/>
      <c r="X16" s="15"/>
      <c r="Y16" s="15">
        <f>B16+C16+D16+V16+W16+X16</f>
        <v>0</v>
      </c>
      <c r="Z16" s="15"/>
      <c r="AA16" s="15"/>
      <c r="AB16" s="15">
        <f>Y16+AA16</f>
        <v>0</v>
      </c>
    </row>
    <row r="17" spans="1:28">
      <c r="A17" s="16" t="s">
        <v>12</v>
      </c>
      <c r="B17" s="15">
        <f>B15*98/100-8398</f>
        <v>228044.64</v>
      </c>
      <c r="C17" s="15">
        <f>C15*98/100-2602</f>
        <v>70648.100000000006</v>
      </c>
      <c r="D17" s="15">
        <f>E17+F17+G17+H17+I17+J17+K17+L17+M17+N17+O17+P17+U17</f>
        <v>49004</v>
      </c>
      <c r="E17" s="15">
        <f>E14</f>
        <v>24328</v>
      </c>
      <c r="F17" s="15">
        <f t="shared" ref="F17:O17" si="1">F14</f>
        <v>0</v>
      </c>
      <c r="G17" s="15">
        <f t="shared" si="1"/>
        <v>278</v>
      </c>
      <c r="H17" s="15">
        <f t="shared" si="1"/>
        <v>0</v>
      </c>
      <c r="I17" s="15">
        <f t="shared" si="1"/>
        <v>0</v>
      </c>
      <c r="J17" s="15">
        <f t="shared" si="1"/>
        <v>0</v>
      </c>
      <c r="K17" s="15">
        <f t="shared" si="1"/>
        <v>0</v>
      </c>
      <c r="L17" s="15">
        <f t="shared" si="1"/>
        <v>281</v>
      </c>
      <c r="M17" s="15">
        <f t="shared" si="1"/>
        <v>0</v>
      </c>
      <c r="N17" s="15">
        <f t="shared" si="1"/>
        <v>0</v>
      </c>
      <c r="O17" s="15">
        <f t="shared" si="1"/>
        <v>0</v>
      </c>
      <c r="P17" s="15">
        <f>SUM(Q17:T17)</f>
        <v>23836</v>
      </c>
      <c r="Q17" s="15">
        <f t="shared" ref="Q17:X17" si="2">Q14</f>
        <v>15304</v>
      </c>
      <c r="R17" s="15">
        <f t="shared" si="2"/>
        <v>5904</v>
      </c>
      <c r="S17" s="15">
        <f t="shared" si="2"/>
        <v>1848</v>
      </c>
      <c r="T17" s="15">
        <f t="shared" si="2"/>
        <v>780</v>
      </c>
      <c r="U17" s="15">
        <f t="shared" si="2"/>
        <v>281</v>
      </c>
      <c r="V17" s="15">
        <f t="shared" si="2"/>
        <v>0</v>
      </c>
      <c r="W17" s="15">
        <f t="shared" si="2"/>
        <v>0</v>
      </c>
      <c r="X17" s="15">
        <f t="shared" si="2"/>
        <v>0</v>
      </c>
      <c r="Y17" s="17">
        <f>B17+C17+D17+V17+W17+X17</f>
        <v>347696.74</v>
      </c>
      <c r="Z17" s="17"/>
      <c r="AA17" s="15"/>
      <c r="AB17" s="15">
        <f>Y17+AA17</f>
        <v>347696.74</v>
      </c>
    </row>
    <row r="18" spans="1:28">
      <c r="A18" s="15"/>
      <c r="B18" s="15"/>
      <c r="C18" s="18"/>
      <c r="D18" s="18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</row>
    <row r="19" spans="1:28">
      <c r="A19" s="14" t="s">
        <v>24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</row>
    <row r="20" spans="1:28">
      <c r="A20" s="16" t="s">
        <v>69</v>
      </c>
      <c r="B20" s="15">
        <v>70638</v>
      </c>
      <c r="C20" s="15">
        <v>22203</v>
      </c>
      <c r="D20" s="15">
        <f>E20+F20+G20+H20+I20+J20+K20+L20+M20+N20+O20+P20+U20</f>
        <v>40877</v>
      </c>
      <c r="E20" s="15">
        <v>9557</v>
      </c>
      <c r="F20" s="15"/>
      <c r="G20" s="15">
        <v>400</v>
      </c>
      <c r="H20" s="15"/>
      <c r="I20" s="15"/>
      <c r="J20" s="15"/>
      <c r="K20" s="15"/>
      <c r="L20" s="15">
        <v>400</v>
      </c>
      <c r="M20" s="15"/>
      <c r="N20" s="15"/>
      <c r="O20" s="15"/>
      <c r="P20" s="15">
        <f>Q20+R20+S20+T20</f>
        <v>29600</v>
      </c>
      <c r="Q20" s="15">
        <v>25600</v>
      </c>
      <c r="R20" s="15">
        <v>2700</v>
      </c>
      <c r="S20" s="15">
        <v>900</v>
      </c>
      <c r="T20" s="15">
        <v>400</v>
      </c>
      <c r="U20" s="15">
        <v>920</v>
      </c>
      <c r="V20" s="15"/>
      <c r="W20" s="15"/>
      <c r="X20" s="15"/>
      <c r="Y20" s="15">
        <f>B20+C20+D20+V20+W20+X20</f>
        <v>133718</v>
      </c>
      <c r="Z20" s="15"/>
      <c r="AA20" s="15"/>
      <c r="AB20" s="15">
        <f>Y20+AA20</f>
        <v>133718</v>
      </c>
    </row>
    <row r="21" spans="1:28">
      <c r="A21" s="16" t="s">
        <v>70</v>
      </c>
      <c r="B21" s="15">
        <v>86751</v>
      </c>
      <c r="C21" s="15">
        <v>26875</v>
      </c>
      <c r="D21" s="15">
        <f>E21+F21+G21+H21+I21+J21+K21+L21+M21+N21+O21+P21+U21</f>
        <v>42753</v>
      </c>
      <c r="E21" s="15">
        <v>9557</v>
      </c>
      <c r="F21" s="15"/>
      <c r="G21" s="15">
        <v>500</v>
      </c>
      <c r="H21" s="15"/>
      <c r="I21" s="15"/>
      <c r="J21" s="15"/>
      <c r="K21" s="15"/>
      <c r="L21" s="15">
        <v>730</v>
      </c>
      <c r="M21" s="15"/>
      <c r="N21" s="15"/>
      <c r="O21" s="15"/>
      <c r="P21" s="15">
        <f>Q21+R21+S21+T21</f>
        <v>31386</v>
      </c>
      <c r="Q21" s="15">
        <v>24097</v>
      </c>
      <c r="R21" s="15">
        <v>2310</v>
      </c>
      <c r="S21" s="15">
        <v>4394</v>
      </c>
      <c r="T21" s="15">
        <v>585</v>
      </c>
      <c r="U21" s="15">
        <v>580</v>
      </c>
      <c r="V21" s="15"/>
      <c r="W21" s="15"/>
      <c r="X21" s="15"/>
      <c r="Y21" s="15">
        <f>B21+C21+D21+V21+W21+X21</f>
        <v>156379</v>
      </c>
      <c r="Z21" s="15"/>
      <c r="AA21" s="15"/>
      <c r="AB21" s="15">
        <f>Y21+AA21</f>
        <v>156379</v>
      </c>
    </row>
    <row r="22" spans="1:28">
      <c r="A22" s="16"/>
      <c r="B22" s="15"/>
      <c r="C22" s="15"/>
      <c r="D22" s="15">
        <f>E22+F22+G22+H22+I22+J22+K22+L22+M22+N22+O22+P22+U22</f>
        <v>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>
        <f>Q22+R22+S22+T22</f>
        <v>0</v>
      </c>
      <c r="Q22" s="15"/>
      <c r="R22" s="15"/>
      <c r="S22" s="15"/>
      <c r="T22" s="15"/>
      <c r="U22" s="15"/>
      <c r="V22" s="15"/>
      <c r="W22" s="15"/>
      <c r="X22" s="15"/>
      <c r="Y22" s="15">
        <f>B22+C22+D22+V22+W22+X22</f>
        <v>0</v>
      </c>
      <c r="Z22" s="15"/>
      <c r="AA22" s="15"/>
      <c r="AB22" s="15">
        <f>Y22+AA22</f>
        <v>0</v>
      </c>
    </row>
    <row r="23" spans="1:28">
      <c r="A23" s="16" t="s">
        <v>12</v>
      </c>
      <c r="B23" s="15">
        <f>B21*98/100-2290</f>
        <v>82725.98</v>
      </c>
      <c r="C23" s="15">
        <f>C21*98/100-709</f>
        <v>25628.5</v>
      </c>
      <c r="D23" s="15">
        <f>E23+F23+G23+H23+I23+J23+K23+L23+M23+N23+O23+P23+U23</f>
        <v>40877</v>
      </c>
      <c r="E23" s="15">
        <f>E20</f>
        <v>9557</v>
      </c>
      <c r="F23" s="15">
        <f t="shared" ref="F23:X23" si="3">F20</f>
        <v>0</v>
      </c>
      <c r="G23" s="15">
        <f t="shared" si="3"/>
        <v>400</v>
      </c>
      <c r="H23" s="15">
        <f t="shared" si="3"/>
        <v>0</v>
      </c>
      <c r="I23" s="15">
        <f t="shared" si="3"/>
        <v>0</v>
      </c>
      <c r="J23" s="15">
        <f t="shared" si="3"/>
        <v>0</v>
      </c>
      <c r="K23" s="15">
        <f t="shared" si="3"/>
        <v>0</v>
      </c>
      <c r="L23" s="15">
        <f t="shared" si="3"/>
        <v>400</v>
      </c>
      <c r="M23" s="15">
        <f t="shared" si="3"/>
        <v>0</v>
      </c>
      <c r="N23" s="15">
        <f t="shared" si="3"/>
        <v>0</v>
      </c>
      <c r="O23" s="15">
        <f t="shared" si="3"/>
        <v>0</v>
      </c>
      <c r="P23" s="15">
        <f>SUM(Q23:T23)</f>
        <v>29600</v>
      </c>
      <c r="Q23" s="15">
        <f t="shared" si="3"/>
        <v>25600</v>
      </c>
      <c r="R23" s="15">
        <f t="shared" si="3"/>
        <v>2700</v>
      </c>
      <c r="S23" s="15">
        <f t="shared" si="3"/>
        <v>900</v>
      </c>
      <c r="T23" s="15">
        <f t="shared" si="3"/>
        <v>400</v>
      </c>
      <c r="U23" s="15">
        <f t="shared" si="3"/>
        <v>920</v>
      </c>
      <c r="V23" s="15">
        <f t="shared" si="3"/>
        <v>0</v>
      </c>
      <c r="W23" s="15">
        <f t="shared" si="3"/>
        <v>0</v>
      </c>
      <c r="X23" s="15">
        <f t="shared" si="3"/>
        <v>0</v>
      </c>
      <c r="Y23" s="17">
        <f>B23+C23+D23+V23+W23+X23</f>
        <v>149231.47999999998</v>
      </c>
      <c r="Z23" s="17"/>
      <c r="AA23" s="15"/>
      <c r="AB23" s="15">
        <f>Y23+AA23+1</f>
        <v>149232.47999999998</v>
      </c>
    </row>
    <row r="24" spans="1:28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</row>
    <row r="25" spans="1:28">
      <c r="A25" s="14" t="s">
        <v>25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</row>
    <row r="26" spans="1:28">
      <c r="A26" s="16" t="s">
        <v>69</v>
      </c>
      <c r="B26" s="15">
        <v>123610</v>
      </c>
      <c r="C26" s="15">
        <v>38294</v>
      </c>
      <c r="D26" s="15">
        <f>E26+F26+G26+H26+I26+J26+K26+L26+M26+N26+O26+P26+U26</f>
        <v>35530</v>
      </c>
      <c r="E26" s="15">
        <v>6600</v>
      </c>
      <c r="F26" s="15"/>
      <c r="G26" s="15">
        <v>840</v>
      </c>
      <c r="H26" s="15"/>
      <c r="I26" s="15"/>
      <c r="J26" s="15"/>
      <c r="K26" s="15"/>
      <c r="L26" s="15">
        <v>426</v>
      </c>
      <c r="M26" s="15"/>
      <c r="N26" s="15"/>
      <c r="O26" s="15"/>
      <c r="P26" s="15">
        <f>Q26+R26+S26+T26</f>
        <v>26964</v>
      </c>
      <c r="Q26" s="15">
        <v>16897</v>
      </c>
      <c r="R26" s="15">
        <v>6820</v>
      </c>
      <c r="S26" s="15">
        <v>2760</v>
      </c>
      <c r="T26" s="15">
        <v>487</v>
      </c>
      <c r="U26" s="15">
        <v>700</v>
      </c>
      <c r="V26" s="15"/>
      <c r="W26" s="15"/>
      <c r="X26" s="15"/>
      <c r="Y26" s="15">
        <f>B26+C26+D26+V26+W26+X26</f>
        <v>197434</v>
      </c>
      <c r="Z26" s="15"/>
      <c r="AA26" s="15"/>
      <c r="AB26" s="15">
        <f>Y26+AA26</f>
        <v>197434</v>
      </c>
    </row>
    <row r="27" spans="1:28">
      <c r="A27" s="16" t="s">
        <v>70</v>
      </c>
      <c r="B27" s="29">
        <v>151904</v>
      </c>
      <c r="C27" s="29">
        <v>47060</v>
      </c>
      <c r="D27" s="15">
        <f>E27+F27+G27+H27+I27+J27+K27+L27+M27+N27+O27+P27+U27</f>
        <v>41485</v>
      </c>
      <c r="E27" s="15">
        <v>6600</v>
      </c>
      <c r="F27" s="15"/>
      <c r="G27" s="15">
        <v>840</v>
      </c>
      <c r="H27" s="15"/>
      <c r="I27" s="15"/>
      <c r="J27" s="15">
        <v>72</v>
      </c>
      <c r="K27" s="15"/>
      <c r="L27" s="29">
        <v>6050</v>
      </c>
      <c r="M27" s="15"/>
      <c r="N27" s="15"/>
      <c r="O27" s="15"/>
      <c r="P27" s="15">
        <f>Q27+R27+S27+T27</f>
        <v>27181</v>
      </c>
      <c r="Q27" s="15">
        <v>19209</v>
      </c>
      <c r="R27" s="15">
        <v>5548</v>
      </c>
      <c r="S27" s="15">
        <v>1817</v>
      </c>
      <c r="T27" s="15">
        <v>607</v>
      </c>
      <c r="U27" s="15">
        <v>742</v>
      </c>
      <c r="V27" s="15"/>
      <c r="W27" s="15"/>
      <c r="X27" s="15"/>
      <c r="Y27" s="15">
        <f>B27+C27+D27+V27+W27+X27</f>
        <v>240449</v>
      </c>
      <c r="Z27" s="15"/>
      <c r="AA27" s="15"/>
      <c r="AB27" s="15">
        <f>Y27+AA27</f>
        <v>240449</v>
      </c>
    </row>
    <row r="28" spans="1:28">
      <c r="A28" s="16"/>
      <c r="B28" s="15"/>
      <c r="C28" s="15"/>
      <c r="D28" s="15">
        <f>E28+F28+G28+H28+I28+J28+K28+L28+M28+N28+O28+P28+U28</f>
        <v>0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>
        <f>Q28+R28+S28+T28</f>
        <v>0</v>
      </c>
      <c r="Q28" s="15"/>
      <c r="R28" s="15"/>
      <c r="S28" s="15"/>
      <c r="T28" s="15"/>
      <c r="U28" s="15"/>
      <c r="V28" s="15"/>
      <c r="W28" s="15"/>
      <c r="X28" s="15"/>
      <c r="Y28" s="15">
        <f>B28+C28+D28+V28+W28+X28</f>
        <v>0</v>
      </c>
      <c r="Z28" s="15"/>
      <c r="AA28" s="15"/>
      <c r="AB28" s="15">
        <f>Y28+AA28</f>
        <v>0</v>
      </c>
    </row>
    <row r="29" spans="1:28">
      <c r="A29" s="16" t="s">
        <v>12</v>
      </c>
      <c r="B29" s="15">
        <f>B27*98/100</f>
        <v>148865.92000000001</v>
      </c>
      <c r="C29" s="15">
        <f>C27*98/100</f>
        <v>46118.8</v>
      </c>
      <c r="D29" s="15">
        <f>E29+F29+G29+H29+I29+J29+K29+L29+M29+N29+O29+P29+U29</f>
        <v>35530</v>
      </c>
      <c r="E29" s="15">
        <f>E26</f>
        <v>6600</v>
      </c>
      <c r="F29" s="15">
        <f t="shared" ref="F29:X29" si="4">F26</f>
        <v>0</v>
      </c>
      <c r="G29" s="15">
        <f t="shared" si="4"/>
        <v>840</v>
      </c>
      <c r="H29" s="15">
        <f t="shared" si="4"/>
        <v>0</v>
      </c>
      <c r="I29" s="15">
        <f t="shared" si="4"/>
        <v>0</v>
      </c>
      <c r="J29" s="15">
        <f t="shared" si="4"/>
        <v>0</v>
      </c>
      <c r="K29" s="15">
        <f t="shared" si="4"/>
        <v>0</v>
      </c>
      <c r="L29" s="15">
        <f t="shared" si="4"/>
        <v>426</v>
      </c>
      <c r="M29" s="15">
        <f t="shared" si="4"/>
        <v>0</v>
      </c>
      <c r="N29" s="15">
        <f t="shared" si="4"/>
        <v>0</v>
      </c>
      <c r="O29" s="15">
        <f t="shared" si="4"/>
        <v>0</v>
      </c>
      <c r="P29" s="15">
        <f>SUM(Q29:T29)</f>
        <v>26964</v>
      </c>
      <c r="Q29" s="15">
        <f t="shared" si="4"/>
        <v>16897</v>
      </c>
      <c r="R29" s="15">
        <f t="shared" si="4"/>
        <v>6820</v>
      </c>
      <c r="S29" s="15">
        <f t="shared" si="4"/>
        <v>2760</v>
      </c>
      <c r="T29" s="15">
        <f t="shared" si="4"/>
        <v>487</v>
      </c>
      <c r="U29" s="15">
        <f t="shared" si="4"/>
        <v>700</v>
      </c>
      <c r="V29" s="15">
        <f t="shared" si="4"/>
        <v>0</v>
      </c>
      <c r="W29" s="15">
        <f t="shared" si="4"/>
        <v>0</v>
      </c>
      <c r="X29" s="15">
        <f t="shared" si="4"/>
        <v>0</v>
      </c>
      <c r="Y29" s="17">
        <f>B29+C29+D29+V29+W29+X29</f>
        <v>230514.72000000003</v>
      </c>
      <c r="Z29" s="17"/>
      <c r="AA29" s="15"/>
      <c r="AB29" s="15">
        <f>Y29+AA29</f>
        <v>230514.72000000003</v>
      </c>
    </row>
    <row r="30" spans="1:28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</row>
    <row r="31" spans="1:28">
      <c r="A31" s="14" t="s">
        <v>65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</row>
    <row r="32" spans="1:28">
      <c r="A32" s="16" t="s">
        <v>69</v>
      </c>
      <c r="B32" s="17">
        <v>61342</v>
      </c>
      <c r="C32" s="15">
        <v>19004</v>
      </c>
      <c r="D32" s="15">
        <f>E32+F32+G32+H32+I32+J32+K32+L32+M32+N32+O32+P32+U32</f>
        <v>26292</v>
      </c>
      <c r="E32" s="15">
        <v>6082</v>
      </c>
      <c r="F32" s="15"/>
      <c r="G32" s="15">
        <v>303</v>
      </c>
      <c r="H32" s="15"/>
      <c r="I32" s="15"/>
      <c r="J32" s="15"/>
      <c r="K32" s="15"/>
      <c r="L32" s="15"/>
      <c r="M32" s="15"/>
      <c r="N32" s="15"/>
      <c r="O32" s="15"/>
      <c r="P32" s="15">
        <f>Q32+R32+S32+T32</f>
        <v>19347</v>
      </c>
      <c r="Q32" s="15">
        <v>14000</v>
      </c>
      <c r="R32" s="15">
        <v>4547</v>
      </c>
      <c r="S32" s="15">
        <v>800</v>
      </c>
      <c r="T32" s="15"/>
      <c r="U32" s="15">
        <v>560</v>
      </c>
      <c r="V32" s="15"/>
      <c r="W32" s="15"/>
      <c r="X32" s="15"/>
      <c r="Y32" s="15">
        <f>B32+C32+D32+V32+W32+X32</f>
        <v>106638</v>
      </c>
      <c r="Z32" s="15"/>
      <c r="AA32" s="15"/>
      <c r="AB32" s="15">
        <f>Y32+AA32</f>
        <v>106638</v>
      </c>
    </row>
    <row r="33" spans="1:28">
      <c r="A33" s="16" t="s">
        <v>70</v>
      </c>
      <c r="B33" s="17">
        <v>69688</v>
      </c>
      <c r="C33" s="15">
        <v>21589</v>
      </c>
      <c r="D33" s="15">
        <f>E33+F33+G33+H33+I33+J33+K33+L33+M33+N33+O33+P33+U33</f>
        <v>27229</v>
      </c>
      <c r="E33" s="15">
        <v>6082</v>
      </c>
      <c r="F33" s="15"/>
      <c r="G33" s="15">
        <v>280</v>
      </c>
      <c r="H33" s="15"/>
      <c r="I33" s="15"/>
      <c r="J33" s="15"/>
      <c r="K33" s="15"/>
      <c r="L33" s="15">
        <v>1050</v>
      </c>
      <c r="M33" s="15"/>
      <c r="N33" s="15"/>
      <c r="O33" s="15"/>
      <c r="P33" s="15">
        <f>Q33+R33+S33+T33</f>
        <v>19177</v>
      </c>
      <c r="Q33" s="15">
        <v>14869</v>
      </c>
      <c r="R33" s="15">
        <v>3217</v>
      </c>
      <c r="S33" s="15">
        <v>593</v>
      </c>
      <c r="T33" s="15">
        <v>498</v>
      </c>
      <c r="U33" s="15">
        <v>640</v>
      </c>
      <c r="V33" s="15"/>
      <c r="W33" s="15"/>
      <c r="X33" s="15"/>
      <c r="Y33" s="15">
        <f>B33+C33+D33+V33+W33+X33</f>
        <v>118506</v>
      </c>
      <c r="Z33" s="15"/>
      <c r="AA33" s="15"/>
      <c r="AB33" s="15">
        <f>Y33+AA33</f>
        <v>118506</v>
      </c>
    </row>
    <row r="34" spans="1:28">
      <c r="A34" s="16"/>
      <c r="B34" s="17"/>
      <c r="C34" s="15">
        <v>0</v>
      </c>
      <c r="D34" s="15">
        <f>E34+F34+G34+H34+I34+J34+K34+L34+M34+N34+O34+P34+U34</f>
        <v>0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>
        <f>Q34+R34+S34+T34</f>
        <v>0</v>
      </c>
      <c r="Q34" s="15"/>
      <c r="R34" s="15"/>
      <c r="S34" s="15"/>
      <c r="T34" s="15"/>
      <c r="U34" s="15"/>
      <c r="V34" s="15"/>
      <c r="W34" s="15"/>
      <c r="X34" s="15"/>
      <c r="Y34" s="15">
        <f>B34+C34+D34+V34+W34+X34</f>
        <v>0</v>
      </c>
      <c r="Z34" s="15"/>
      <c r="AA34" s="15"/>
      <c r="AB34" s="15">
        <f>Y34+AA34</f>
        <v>0</v>
      </c>
    </row>
    <row r="35" spans="1:28">
      <c r="A35" s="16" t="s">
        <v>12</v>
      </c>
      <c r="B35" s="15">
        <f>B33*98/100</f>
        <v>68294.240000000005</v>
      </c>
      <c r="C35" s="15">
        <f>C33*98/100</f>
        <v>21157.22</v>
      </c>
      <c r="D35" s="15">
        <f>E35+F35+G35+H35+I35+J35+K35+L35+M35+N35+O35+P35+U35</f>
        <v>26292</v>
      </c>
      <c r="E35" s="15">
        <f>E32</f>
        <v>6082</v>
      </c>
      <c r="F35" s="15">
        <f t="shared" ref="F35:O35" si="5">F32</f>
        <v>0</v>
      </c>
      <c r="G35" s="15">
        <f t="shared" si="5"/>
        <v>303</v>
      </c>
      <c r="H35" s="15">
        <f t="shared" si="5"/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15">
        <f t="shared" si="5"/>
        <v>0</v>
      </c>
      <c r="P35" s="15">
        <f>SUM(Q35:T35)</f>
        <v>19347</v>
      </c>
      <c r="Q35" s="15">
        <f t="shared" ref="Q35:X35" si="6">Q32</f>
        <v>14000</v>
      </c>
      <c r="R35" s="15">
        <f t="shared" si="6"/>
        <v>4547</v>
      </c>
      <c r="S35" s="15">
        <f t="shared" si="6"/>
        <v>800</v>
      </c>
      <c r="T35" s="15">
        <f t="shared" si="6"/>
        <v>0</v>
      </c>
      <c r="U35" s="15">
        <f t="shared" si="6"/>
        <v>560</v>
      </c>
      <c r="V35" s="15">
        <f t="shared" si="6"/>
        <v>0</v>
      </c>
      <c r="W35" s="15">
        <f t="shared" si="6"/>
        <v>0</v>
      </c>
      <c r="X35" s="15">
        <f t="shared" si="6"/>
        <v>0</v>
      </c>
      <c r="Y35" s="17">
        <f>B35+C35+D35+V35+W35+X35</f>
        <v>115743.46</v>
      </c>
      <c r="Z35" s="17"/>
      <c r="AA35" s="15"/>
      <c r="AB35" s="15">
        <f>Y35+AA35</f>
        <v>115743.46</v>
      </c>
    </row>
    <row r="36" spans="1:28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</row>
    <row r="37" spans="1:28">
      <c r="A37" s="14" t="s">
        <v>26</v>
      </c>
      <c r="B37" s="17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</row>
    <row r="38" spans="1:28">
      <c r="A38" s="16" t="s">
        <v>69</v>
      </c>
      <c r="B38" s="17">
        <v>59314</v>
      </c>
      <c r="C38" s="15">
        <v>18376</v>
      </c>
      <c r="D38" s="15">
        <f>E38+F38+G38+H38+I38+J38+K38+L38+M38+N38+O38+P38+U38</f>
        <v>5344</v>
      </c>
      <c r="E38" s="15">
        <v>3765</v>
      </c>
      <c r="F38" s="15"/>
      <c r="G38" s="15">
        <v>450</v>
      </c>
      <c r="H38" s="15"/>
      <c r="I38" s="15"/>
      <c r="J38" s="15"/>
      <c r="K38" s="15"/>
      <c r="L38" s="15">
        <v>683</v>
      </c>
      <c r="M38" s="15"/>
      <c r="N38" s="15"/>
      <c r="O38" s="15"/>
      <c r="P38" s="15">
        <f>Q38+R38+S38+T38</f>
        <v>90</v>
      </c>
      <c r="Q38" s="15"/>
      <c r="R38" s="15"/>
      <c r="S38" s="15"/>
      <c r="T38" s="15">
        <v>90</v>
      </c>
      <c r="U38" s="15">
        <v>356</v>
      </c>
      <c r="V38" s="15"/>
      <c r="W38" s="15"/>
      <c r="X38" s="15"/>
      <c r="Y38" s="15">
        <f>B38+C38+D38+V38+W38+X38</f>
        <v>83034</v>
      </c>
      <c r="Z38" s="15"/>
      <c r="AA38" s="15"/>
      <c r="AB38" s="15">
        <f>Y38+AA38</f>
        <v>83034</v>
      </c>
    </row>
    <row r="39" spans="1:28">
      <c r="A39" s="16" t="s">
        <v>70</v>
      </c>
      <c r="B39" s="17">
        <v>67771</v>
      </c>
      <c r="C39" s="15">
        <v>20996</v>
      </c>
      <c r="D39" s="15">
        <f>E39+F39+G39+H39+I39+J39+K39+L39+M39+N39+O39+P39+U39</f>
        <v>7500</v>
      </c>
      <c r="E39" s="15">
        <v>4700</v>
      </c>
      <c r="F39" s="15"/>
      <c r="G39" s="15">
        <v>500</v>
      </c>
      <c r="H39" s="15"/>
      <c r="I39" s="15"/>
      <c r="J39" s="15"/>
      <c r="K39" s="15"/>
      <c r="L39" s="15">
        <v>1500</v>
      </c>
      <c r="M39" s="15"/>
      <c r="N39" s="15"/>
      <c r="O39" s="15"/>
      <c r="P39" s="15">
        <f>Q39+R39+S39+T39</f>
        <v>100</v>
      </c>
      <c r="Q39" s="15"/>
      <c r="R39" s="15"/>
      <c r="S39" s="15"/>
      <c r="T39" s="15">
        <v>100</v>
      </c>
      <c r="U39" s="15">
        <v>700</v>
      </c>
      <c r="V39" s="15"/>
      <c r="W39" s="15"/>
      <c r="X39" s="15"/>
      <c r="Y39" s="15">
        <f>B39+C39+D39+V39+W39+X39</f>
        <v>96267</v>
      </c>
      <c r="Z39" s="15"/>
      <c r="AA39" s="15"/>
      <c r="AB39" s="15">
        <f>Y39+AA39</f>
        <v>96267</v>
      </c>
    </row>
    <row r="40" spans="1:28">
      <c r="A40" s="16"/>
      <c r="B40" s="17">
        <v>0</v>
      </c>
      <c r="C40" s="15">
        <v>0</v>
      </c>
      <c r="D40" s="15">
        <f>E40+F40+G40+H40+I40+J40+K40+L40+M40+N40+O40+P40+U40</f>
        <v>0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>
        <f>Q40+R40+S40+T40</f>
        <v>0</v>
      </c>
      <c r="Q40" s="15"/>
      <c r="R40" s="15"/>
      <c r="S40" s="15"/>
      <c r="T40" s="15"/>
      <c r="U40" s="15"/>
      <c r="V40" s="15"/>
      <c r="W40" s="15"/>
      <c r="X40" s="15"/>
      <c r="Y40" s="15">
        <f>B40+C40+D40+V40+W40+X40</f>
        <v>0</v>
      </c>
      <c r="Z40" s="15"/>
      <c r="AA40" s="15"/>
      <c r="AB40" s="15">
        <f>Y40+AA40</f>
        <v>0</v>
      </c>
    </row>
    <row r="41" spans="1:28">
      <c r="A41" s="16" t="s">
        <v>12</v>
      </c>
      <c r="B41" s="15">
        <f>B39*98/100</f>
        <v>66415.58</v>
      </c>
      <c r="C41" s="15">
        <f>C39*98/100</f>
        <v>20576.080000000002</v>
      </c>
      <c r="D41" s="15">
        <f>E41+F41+G41+H41+I41+J41+K41+L41+M41+N41+O41+P41+U41</f>
        <v>5344</v>
      </c>
      <c r="E41" s="15">
        <f>E38</f>
        <v>3765</v>
      </c>
      <c r="F41" s="15">
        <f t="shared" ref="F41:O41" si="7">F38</f>
        <v>0</v>
      </c>
      <c r="G41" s="15">
        <f t="shared" si="7"/>
        <v>450</v>
      </c>
      <c r="H41" s="15">
        <f t="shared" si="7"/>
        <v>0</v>
      </c>
      <c r="I41" s="15">
        <f t="shared" si="7"/>
        <v>0</v>
      </c>
      <c r="J41" s="15">
        <f t="shared" si="7"/>
        <v>0</v>
      </c>
      <c r="K41" s="15">
        <f t="shared" si="7"/>
        <v>0</v>
      </c>
      <c r="L41" s="15">
        <f t="shared" si="7"/>
        <v>683</v>
      </c>
      <c r="M41" s="15">
        <f t="shared" si="7"/>
        <v>0</v>
      </c>
      <c r="N41" s="15">
        <f t="shared" si="7"/>
        <v>0</v>
      </c>
      <c r="O41" s="15">
        <f t="shared" si="7"/>
        <v>0</v>
      </c>
      <c r="P41" s="15">
        <f>SUM(Q41:T41)</f>
        <v>90</v>
      </c>
      <c r="Q41" s="15">
        <f t="shared" ref="Q41:X41" si="8">Q38</f>
        <v>0</v>
      </c>
      <c r="R41" s="15">
        <f t="shared" si="8"/>
        <v>0</v>
      </c>
      <c r="S41" s="15">
        <f t="shared" si="8"/>
        <v>0</v>
      </c>
      <c r="T41" s="15">
        <f t="shared" si="8"/>
        <v>90</v>
      </c>
      <c r="U41" s="15">
        <f t="shared" si="8"/>
        <v>356</v>
      </c>
      <c r="V41" s="15">
        <f t="shared" si="8"/>
        <v>0</v>
      </c>
      <c r="W41" s="15">
        <f t="shared" si="8"/>
        <v>0</v>
      </c>
      <c r="X41" s="15">
        <f t="shared" si="8"/>
        <v>0</v>
      </c>
      <c r="Y41" s="17">
        <f>B41+C41+D41+V41+W41+X41</f>
        <v>92335.66</v>
      </c>
      <c r="Z41" s="17"/>
      <c r="AA41" s="15"/>
      <c r="AB41" s="15">
        <f>Y41+AA41</f>
        <v>92335.66</v>
      </c>
    </row>
    <row r="42" spans="1:28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</row>
    <row r="43" spans="1:28">
      <c r="A43" s="14" t="s">
        <v>27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</row>
    <row r="44" spans="1:28">
      <c r="A44" s="16" t="s">
        <v>69</v>
      </c>
      <c r="B44" s="17">
        <v>6401</v>
      </c>
      <c r="C44" s="15">
        <v>1984</v>
      </c>
      <c r="D44" s="15">
        <f>E44+F44+G44+H44+I44+J44+K44+L44+M44+N44+O44+P44+U44</f>
        <v>217</v>
      </c>
      <c r="E44" s="15"/>
      <c r="F44" s="15"/>
      <c r="G44" s="15">
        <v>187</v>
      </c>
      <c r="H44" s="15"/>
      <c r="I44" s="15"/>
      <c r="J44" s="15"/>
      <c r="K44" s="15"/>
      <c r="L44" s="15">
        <v>30</v>
      </c>
      <c r="M44" s="15"/>
      <c r="N44" s="15"/>
      <c r="O44" s="15"/>
      <c r="P44" s="15">
        <f>Q44+R44+S44+T44</f>
        <v>0</v>
      </c>
      <c r="Q44" s="15"/>
      <c r="R44" s="15"/>
      <c r="S44" s="15"/>
      <c r="T44" s="15"/>
      <c r="U44" s="15">
        <v>0</v>
      </c>
      <c r="V44" s="15"/>
      <c r="W44" s="15"/>
      <c r="X44" s="15"/>
      <c r="Y44" s="15">
        <f>B44+C44+D44+V44+W44+X44</f>
        <v>8602</v>
      </c>
      <c r="Z44" s="15"/>
      <c r="AA44" s="15"/>
      <c r="AB44" s="15">
        <f>Y44+AA44</f>
        <v>8602</v>
      </c>
    </row>
    <row r="45" spans="1:28">
      <c r="A45" s="16" t="s">
        <v>70</v>
      </c>
      <c r="B45" s="17">
        <v>7331</v>
      </c>
      <c r="C45" s="15">
        <v>2271</v>
      </c>
      <c r="D45" s="15">
        <f>E45+F45+G45+H45+I45+J45+K45+L45+M45+N45+O45+P45+U45</f>
        <v>930</v>
      </c>
      <c r="E45" s="15"/>
      <c r="F45" s="15"/>
      <c r="G45" s="15">
        <v>380</v>
      </c>
      <c r="H45" s="15"/>
      <c r="I45" s="15"/>
      <c r="J45" s="15"/>
      <c r="K45" s="15"/>
      <c r="L45" s="15">
        <v>450</v>
      </c>
      <c r="M45" s="15"/>
      <c r="N45" s="15"/>
      <c r="O45" s="15"/>
      <c r="P45" s="15">
        <f>Q45+R45+S45+T45</f>
        <v>0</v>
      </c>
      <c r="Q45" s="15"/>
      <c r="R45" s="15"/>
      <c r="S45" s="15"/>
      <c r="T45" s="15"/>
      <c r="U45" s="15">
        <v>100</v>
      </c>
      <c r="V45" s="15"/>
      <c r="W45" s="15"/>
      <c r="X45" s="15"/>
      <c r="Y45" s="15">
        <f>B45+C45+D45+V45+W45+X45</f>
        <v>10532</v>
      </c>
      <c r="Z45" s="15"/>
      <c r="AA45" s="15"/>
      <c r="AB45" s="15">
        <f>Y45+AA45</f>
        <v>10532</v>
      </c>
    </row>
    <row r="46" spans="1:28">
      <c r="A46" s="16"/>
      <c r="B46" s="17">
        <v>0</v>
      </c>
      <c r="C46" s="15"/>
      <c r="D46" s="15">
        <f>E46+F46+G46+H46+I46+J46+K46+L46+M46+N46+O46+P46+U46</f>
        <v>0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>
        <f>Q46+R46+S46+T46</f>
        <v>0</v>
      </c>
      <c r="Q46" s="15"/>
      <c r="R46" s="15"/>
      <c r="S46" s="15"/>
      <c r="T46" s="15"/>
      <c r="U46" s="15">
        <v>0</v>
      </c>
      <c r="V46" s="15"/>
      <c r="W46" s="15"/>
      <c r="X46" s="15"/>
      <c r="Y46" s="15">
        <f>B46+C46+D46+V46+W46+X46</f>
        <v>0</v>
      </c>
      <c r="Z46" s="15"/>
      <c r="AA46" s="15"/>
      <c r="AB46" s="15">
        <f>Y46+AA46</f>
        <v>0</v>
      </c>
    </row>
    <row r="47" spans="1:28">
      <c r="A47" s="16" t="s">
        <v>12</v>
      </c>
      <c r="B47" s="15">
        <f>B45*98/100</f>
        <v>7184.38</v>
      </c>
      <c r="C47" s="15">
        <f>C45*98/100</f>
        <v>2225.58</v>
      </c>
      <c r="D47" s="15">
        <f>E47+F47+G47+H47+I47+J47+K47+L47+M47+N47+O47+P47+U47</f>
        <v>217</v>
      </c>
      <c r="E47" s="15">
        <f>E44</f>
        <v>0</v>
      </c>
      <c r="F47" s="15">
        <f t="shared" ref="F47:O47" si="9">F44</f>
        <v>0</v>
      </c>
      <c r="G47" s="15">
        <f t="shared" si="9"/>
        <v>187</v>
      </c>
      <c r="H47" s="15">
        <f t="shared" si="9"/>
        <v>0</v>
      </c>
      <c r="I47" s="15">
        <f t="shared" si="9"/>
        <v>0</v>
      </c>
      <c r="J47" s="15">
        <f t="shared" si="9"/>
        <v>0</v>
      </c>
      <c r="K47" s="15">
        <f t="shared" si="9"/>
        <v>0</v>
      </c>
      <c r="L47" s="15">
        <f t="shared" si="9"/>
        <v>30</v>
      </c>
      <c r="M47" s="15">
        <f t="shared" si="9"/>
        <v>0</v>
      </c>
      <c r="N47" s="15">
        <f t="shared" si="9"/>
        <v>0</v>
      </c>
      <c r="O47" s="15">
        <f t="shared" si="9"/>
        <v>0</v>
      </c>
      <c r="P47" s="15">
        <f>SUM(Q47:T47)</f>
        <v>0</v>
      </c>
      <c r="Q47" s="15"/>
      <c r="R47" s="15"/>
      <c r="S47" s="15"/>
      <c r="T47" s="15"/>
      <c r="U47" s="15">
        <v>0</v>
      </c>
      <c r="V47" s="15"/>
      <c r="W47" s="15"/>
      <c r="X47" s="15">
        <f>X44</f>
        <v>0</v>
      </c>
      <c r="Y47" s="17">
        <f>B47+C47+D47+V47+W47+X47</f>
        <v>9626.9599999999991</v>
      </c>
      <c r="Z47" s="17"/>
      <c r="AA47" s="15"/>
      <c r="AB47" s="19">
        <f>Y47+AA47</f>
        <v>9626.9599999999991</v>
      </c>
    </row>
    <row r="48" spans="1:28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</row>
    <row r="49" spans="1:29" ht="24">
      <c r="A49" s="20" t="s">
        <v>55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</row>
    <row r="50" spans="1:29">
      <c r="A50" s="16" t="s">
        <v>69</v>
      </c>
      <c r="B50" s="17">
        <v>21374</v>
      </c>
      <c r="C50" s="15">
        <v>6623</v>
      </c>
      <c r="D50" s="15">
        <f>E50+F50+G50+H50+I50+J50+K50+L50+M50+N50+O50+P50+U50</f>
        <v>2587</v>
      </c>
      <c r="E50" s="15"/>
      <c r="F50" s="15"/>
      <c r="G50" s="15">
        <v>391</v>
      </c>
      <c r="H50" s="15"/>
      <c r="I50" s="15"/>
      <c r="J50" s="15"/>
      <c r="K50" s="15"/>
      <c r="L50" s="15">
        <v>200</v>
      </c>
      <c r="M50" s="15"/>
      <c r="N50" s="15"/>
      <c r="O50" s="15"/>
      <c r="P50" s="15">
        <f>Q50+R50+S50+T50</f>
        <v>1796</v>
      </c>
      <c r="Q50" s="19">
        <v>400</v>
      </c>
      <c r="R50" s="15">
        <v>1196</v>
      </c>
      <c r="S50" s="15">
        <v>100</v>
      </c>
      <c r="T50" s="15">
        <v>100</v>
      </c>
      <c r="U50" s="15">
        <v>200</v>
      </c>
      <c r="V50" s="15"/>
      <c r="W50" s="15"/>
      <c r="X50" s="15"/>
      <c r="Y50" s="15">
        <f>B50+C50+D50+V50+W50+X50</f>
        <v>30584</v>
      </c>
      <c r="Z50" s="15"/>
      <c r="AA50" s="15"/>
      <c r="AB50" s="15">
        <f>Y50+AA50</f>
        <v>30584</v>
      </c>
    </row>
    <row r="51" spans="1:29">
      <c r="A51" s="16" t="s">
        <v>70</v>
      </c>
      <c r="B51" s="17">
        <v>21693</v>
      </c>
      <c r="C51" s="15">
        <v>6720</v>
      </c>
      <c r="D51" s="15">
        <f>E51+F51+G51+H51+I51+J51+K51+L51+M51+N51+O51+P51+U51</f>
        <v>4390</v>
      </c>
      <c r="E51" s="15"/>
      <c r="F51" s="15"/>
      <c r="G51" s="15">
        <v>200</v>
      </c>
      <c r="H51" s="15"/>
      <c r="I51" s="15"/>
      <c r="J51" s="15"/>
      <c r="K51" s="15"/>
      <c r="L51" s="15">
        <v>200</v>
      </c>
      <c r="M51" s="15"/>
      <c r="N51" s="15"/>
      <c r="O51" s="15"/>
      <c r="P51" s="15">
        <f>Q51+R51+S51+T51</f>
        <v>3610</v>
      </c>
      <c r="Q51" s="15">
        <v>2131</v>
      </c>
      <c r="R51" s="15">
        <v>1265</v>
      </c>
      <c r="S51" s="15">
        <v>114</v>
      </c>
      <c r="T51" s="15">
        <v>100</v>
      </c>
      <c r="U51" s="15">
        <v>380</v>
      </c>
      <c r="V51" s="15"/>
      <c r="W51" s="15"/>
      <c r="X51" s="15"/>
      <c r="Y51" s="15">
        <f>B51+C51+D51+V51+W51+X51</f>
        <v>32803</v>
      </c>
      <c r="Z51" s="15"/>
      <c r="AA51" s="15"/>
      <c r="AB51" s="15">
        <f>Y51+AA51</f>
        <v>32803</v>
      </c>
    </row>
    <row r="52" spans="1:29">
      <c r="A52" s="16"/>
      <c r="B52" s="17">
        <v>0</v>
      </c>
      <c r="C52" s="15">
        <v>0</v>
      </c>
      <c r="D52" s="15">
        <f>E52+F52+G52+H52+I52+J52+K52+L52+M52+N52+O52+P52+U52</f>
        <v>0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>
        <f>Q52+R52+S52+T52</f>
        <v>0</v>
      </c>
      <c r="Q52" s="15"/>
      <c r="R52" s="15"/>
      <c r="S52" s="15"/>
      <c r="T52" s="15"/>
      <c r="U52" s="15"/>
      <c r="V52" s="15"/>
      <c r="W52" s="15"/>
      <c r="X52" s="15"/>
      <c r="Y52" s="15">
        <f>B52+C52+D52+V52+W52+X52</f>
        <v>0</v>
      </c>
      <c r="Z52" s="15"/>
      <c r="AA52" s="15"/>
      <c r="AB52" s="15">
        <f>Y52+AA52</f>
        <v>0</v>
      </c>
    </row>
    <row r="53" spans="1:29">
      <c r="A53" s="16" t="s">
        <v>12</v>
      </c>
      <c r="B53" s="15">
        <f>B51*98/100</f>
        <v>21259.14</v>
      </c>
      <c r="C53" s="15">
        <f>C51*98/100</f>
        <v>6585.6</v>
      </c>
      <c r="D53" s="15">
        <f>E53+F53+G53+H53+I53+J53+K53+L53+M53+N53+O53+P53+U53</f>
        <v>2587</v>
      </c>
      <c r="E53" s="15">
        <f>E50</f>
        <v>0</v>
      </c>
      <c r="F53" s="15">
        <f t="shared" ref="F53:O53" si="10">F50</f>
        <v>0</v>
      </c>
      <c r="G53" s="15">
        <f t="shared" si="10"/>
        <v>391</v>
      </c>
      <c r="H53" s="15">
        <f t="shared" si="10"/>
        <v>0</v>
      </c>
      <c r="I53" s="15">
        <f t="shared" si="10"/>
        <v>0</v>
      </c>
      <c r="J53" s="15">
        <f t="shared" si="10"/>
        <v>0</v>
      </c>
      <c r="K53" s="15">
        <f t="shared" si="10"/>
        <v>0</v>
      </c>
      <c r="L53" s="15">
        <f t="shared" si="10"/>
        <v>200</v>
      </c>
      <c r="M53" s="15">
        <f t="shared" si="10"/>
        <v>0</v>
      </c>
      <c r="N53" s="15">
        <f t="shared" si="10"/>
        <v>0</v>
      </c>
      <c r="O53" s="15">
        <f t="shared" si="10"/>
        <v>0</v>
      </c>
      <c r="P53" s="15">
        <f>SUM(Q53:T53)</f>
        <v>1796</v>
      </c>
      <c r="Q53" s="15">
        <f t="shared" ref="Q53:X53" si="11">Q50</f>
        <v>400</v>
      </c>
      <c r="R53" s="15">
        <f t="shared" si="11"/>
        <v>1196</v>
      </c>
      <c r="S53" s="15">
        <f t="shared" si="11"/>
        <v>100</v>
      </c>
      <c r="T53" s="15">
        <f t="shared" si="11"/>
        <v>100</v>
      </c>
      <c r="U53" s="15">
        <f t="shared" si="11"/>
        <v>200</v>
      </c>
      <c r="V53" s="15">
        <f t="shared" si="11"/>
        <v>0</v>
      </c>
      <c r="W53" s="15">
        <f t="shared" si="11"/>
        <v>0</v>
      </c>
      <c r="X53" s="15">
        <f t="shared" si="11"/>
        <v>0</v>
      </c>
      <c r="Y53" s="17">
        <f>B53+C53+D53+V53+W53+X53</f>
        <v>30431.739999999998</v>
      </c>
      <c r="Z53" s="17"/>
      <c r="AA53" s="15"/>
      <c r="AB53" s="15">
        <f>Y53+AA53</f>
        <v>30431.739999999998</v>
      </c>
    </row>
    <row r="54" spans="1:29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</row>
    <row r="55" spans="1:29">
      <c r="A55" s="14" t="s">
        <v>56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</row>
    <row r="56" spans="1:29">
      <c r="A56" s="16" t="s">
        <v>69</v>
      </c>
      <c r="B56" s="15">
        <v>230344</v>
      </c>
      <c r="C56" s="15">
        <v>71361</v>
      </c>
      <c r="D56" s="15">
        <f>E56+F56+G56+H56+I56+J56+K56+L56+M56+N56+O56+P56+U56</f>
        <v>46308</v>
      </c>
      <c r="E56" s="15">
        <v>15784</v>
      </c>
      <c r="F56" s="15"/>
      <c r="G56" s="15">
        <v>600</v>
      </c>
      <c r="H56" s="15"/>
      <c r="I56" s="15"/>
      <c r="J56" s="15"/>
      <c r="K56" s="15"/>
      <c r="L56" s="15"/>
      <c r="M56" s="15"/>
      <c r="N56" s="15"/>
      <c r="O56" s="15"/>
      <c r="P56" s="15">
        <f>Q56+R56+S56+T56</f>
        <v>29635</v>
      </c>
      <c r="Q56" s="19">
        <v>21543</v>
      </c>
      <c r="R56" s="15">
        <v>5241</v>
      </c>
      <c r="S56" s="15">
        <v>2440</v>
      </c>
      <c r="T56" s="15">
        <v>411</v>
      </c>
      <c r="U56" s="15">
        <v>289</v>
      </c>
      <c r="V56" s="15"/>
      <c r="W56" s="15"/>
      <c r="X56" s="15"/>
      <c r="Y56" s="15">
        <f>B56+C56+D56+V56+W56+X56</f>
        <v>348013</v>
      </c>
      <c r="Z56" s="15"/>
      <c r="AA56" s="15"/>
      <c r="AB56" s="15">
        <f>Y56+AA56</f>
        <v>348013</v>
      </c>
    </row>
    <row r="57" spans="1:29">
      <c r="A57" s="16" t="s">
        <v>70</v>
      </c>
      <c r="B57" s="15">
        <v>242386</v>
      </c>
      <c r="C57" s="15">
        <v>75091</v>
      </c>
      <c r="D57" s="15">
        <f>E57+F57+G57+H57+I57+J57+K57+L57+M57+N57+O57+P57+U57</f>
        <v>52629</v>
      </c>
      <c r="E57" s="19">
        <v>15800</v>
      </c>
      <c r="F57" s="15"/>
      <c r="G57" s="15">
        <v>600</v>
      </c>
      <c r="H57" s="15"/>
      <c r="I57" s="15"/>
      <c r="J57" s="15">
        <v>269</v>
      </c>
      <c r="K57" s="15"/>
      <c r="L57" s="15">
        <v>8481</v>
      </c>
      <c r="M57" s="15"/>
      <c r="N57" s="15"/>
      <c r="O57" s="15">
        <v>700</v>
      </c>
      <c r="P57" s="15">
        <f>Q57+R57+S57+T57</f>
        <v>26049</v>
      </c>
      <c r="Q57" s="15">
        <v>17377</v>
      </c>
      <c r="R57" s="15">
        <v>5774</v>
      </c>
      <c r="S57" s="15">
        <v>2497</v>
      </c>
      <c r="T57" s="15">
        <v>401</v>
      </c>
      <c r="U57" s="15">
        <v>730</v>
      </c>
      <c r="V57" s="15"/>
      <c r="W57" s="15"/>
      <c r="X57" s="15"/>
      <c r="Y57" s="15">
        <f>B57+C57+D57+V57+W57+X57</f>
        <v>370106</v>
      </c>
      <c r="Z57" s="15"/>
      <c r="AA57" s="19">
        <v>2000</v>
      </c>
      <c r="AB57" s="15">
        <f>Y57+AA57</f>
        <v>372106</v>
      </c>
    </row>
    <row r="58" spans="1:29">
      <c r="A58" s="16"/>
      <c r="B58" s="15">
        <v>0</v>
      </c>
      <c r="C58" s="15">
        <v>0</v>
      </c>
      <c r="D58" s="15">
        <f>E58+F58+G58+H58+I58+J58+K58+L58+M58+N58+O58+P58+U58</f>
        <v>0</v>
      </c>
      <c r="E58" s="19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>
        <f>Q58+R58+S58+T58</f>
        <v>0</v>
      </c>
      <c r="Q58" s="15"/>
      <c r="R58" s="15"/>
      <c r="S58" s="15"/>
      <c r="T58" s="15"/>
      <c r="U58" s="15"/>
      <c r="V58" s="15"/>
      <c r="W58" s="15"/>
      <c r="X58" s="15"/>
      <c r="Y58" s="15">
        <f>B58+C58+D58+V58+W58+X58</f>
        <v>0</v>
      </c>
      <c r="Z58" s="15"/>
      <c r="AA58" s="15"/>
      <c r="AB58" s="15">
        <f>Y58+AA58</f>
        <v>0</v>
      </c>
    </row>
    <row r="59" spans="1:29">
      <c r="A59" s="16" t="s">
        <v>12</v>
      </c>
      <c r="B59" s="15">
        <f>B57*98/100+9162-3436</f>
        <v>243264.28</v>
      </c>
      <c r="C59" s="15">
        <f>C57*98/100+2838-1064</f>
        <v>75363.179999999993</v>
      </c>
      <c r="D59" s="15">
        <f>E59+F59+G59+H59+I59+J59+K59+L59+M59+N59+O59+P59+U59</f>
        <v>46308</v>
      </c>
      <c r="E59" s="15">
        <f>E56</f>
        <v>15784</v>
      </c>
      <c r="F59" s="15">
        <f t="shared" ref="F59:O59" si="12">F56</f>
        <v>0</v>
      </c>
      <c r="G59" s="15">
        <f t="shared" si="12"/>
        <v>600</v>
      </c>
      <c r="H59" s="15">
        <f t="shared" si="12"/>
        <v>0</v>
      </c>
      <c r="I59" s="15">
        <f t="shared" si="12"/>
        <v>0</v>
      </c>
      <c r="J59" s="15">
        <f t="shared" si="12"/>
        <v>0</v>
      </c>
      <c r="K59" s="15">
        <f t="shared" si="12"/>
        <v>0</v>
      </c>
      <c r="L59" s="15">
        <f t="shared" si="12"/>
        <v>0</v>
      </c>
      <c r="M59" s="15">
        <f t="shared" si="12"/>
        <v>0</v>
      </c>
      <c r="N59" s="15">
        <f t="shared" si="12"/>
        <v>0</v>
      </c>
      <c r="O59" s="15">
        <f t="shared" si="12"/>
        <v>0</v>
      </c>
      <c r="P59" s="15">
        <f>SUM(Q59:T59)</f>
        <v>29635</v>
      </c>
      <c r="Q59" s="15">
        <f t="shared" ref="Q59:X59" si="13">Q56</f>
        <v>21543</v>
      </c>
      <c r="R59" s="15">
        <f t="shared" si="13"/>
        <v>5241</v>
      </c>
      <c r="S59" s="15">
        <f t="shared" si="13"/>
        <v>2440</v>
      </c>
      <c r="T59" s="15">
        <f t="shared" si="13"/>
        <v>411</v>
      </c>
      <c r="U59" s="15">
        <f t="shared" si="13"/>
        <v>289</v>
      </c>
      <c r="V59" s="15">
        <f t="shared" si="13"/>
        <v>0</v>
      </c>
      <c r="W59" s="15">
        <f t="shared" si="13"/>
        <v>0</v>
      </c>
      <c r="X59" s="15">
        <f t="shared" si="13"/>
        <v>0</v>
      </c>
      <c r="Y59" s="17">
        <f>B59+C59+D59+V59+W59+X59</f>
        <v>364935.45999999996</v>
      </c>
      <c r="Z59" s="17"/>
      <c r="AA59" s="15"/>
      <c r="AB59" s="15">
        <f>Y59+AA59</f>
        <v>364935.45999999996</v>
      </c>
    </row>
    <row r="60" spans="1:29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</row>
    <row r="61" spans="1:29">
      <c r="A61" s="14" t="s">
        <v>48</v>
      </c>
      <c r="B61" s="29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</row>
    <row r="62" spans="1:29">
      <c r="A62" s="16" t="s">
        <v>69</v>
      </c>
      <c r="B62" s="17">
        <v>77531</v>
      </c>
      <c r="C62" s="15">
        <v>22094</v>
      </c>
      <c r="D62" s="15">
        <f>E62+F62+G62+H62+I62+J62+K62+L62+M62+N62+O62+P62+U62</f>
        <v>26215</v>
      </c>
      <c r="E62" s="15"/>
      <c r="F62" s="15"/>
      <c r="G62" s="15">
        <v>400</v>
      </c>
      <c r="H62" s="15"/>
      <c r="I62" s="15"/>
      <c r="J62" s="15"/>
      <c r="K62" s="15"/>
      <c r="L62" s="15">
        <v>400</v>
      </c>
      <c r="M62" s="15"/>
      <c r="N62" s="15"/>
      <c r="O62" s="15">
        <v>200</v>
      </c>
      <c r="P62" s="15">
        <f>Q62+R62+S62+T62</f>
        <v>24415</v>
      </c>
      <c r="Q62" s="15">
        <v>17261</v>
      </c>
      <c r="R62" s="15">
        <v>5359</v>
      </c>
      <c r="S62" s="15">
        <v>1303</v>
      </c>
      <c r="T62" s="15">
        <v>492</v>
      </c>
      <c r="U62" s="15">
        <v>800</v>
      </c>
      <c r="V62" s="15"/>
      <c r="W62" s="15"/>
      <c r="X62" s="15"/>
      <c r="Y62" s="15">
        <f>B62+C62+D62+V62+W62+X62</f>
        <v>125840</v>
      </c>
      <c r="Z62" s="15"/>
      <c r="AA62" s="15"/>
      <c r="AB62" s="15">
        <f>Y62+AA62</f>
        <v>125840</v>
      </c>
    </row>
    <row r="63" spans="1:29">
      <c r="A63" s="16" t="s">
        <v>70</v>
      </c>
      <c r="B63" s="17">
        <v>85060</v>
      </c>
      <c r="C63" s="15">
        <v>26352</v>
      </c>
      <c r="D63" s="15">
        <f>E63+F63+G63+H63+I63+J63+K63+L63+M63+N63+O63+P63+U63</f>
        <v>32335</v>
      </c>
      <c r="E63" s="15"/>
      <c r="F63" s="15"/>
      <c r="G63" s="15">
        <v>400</v>
      </c>
      <c r="H63" s="15"/>
      <c r="I63" s="15"/>
      <c r="J63" s="15"/>
      <c r="K63" s="15"/>
      <c r="L63" s="15">
        <v>4179</v>
      </c>
      <c r="M63" s="15"/>
      <c r="N63" s="15">
        <v>1542</v>
      </c>
      <c r="O63" s="15">
        <v>400</v>
      </c>
      <c r="P63" s="15">
        <f>Q63+R63+S63+T63</f>
        <v>25106</v>
      </c>
      <c r="Q63" s="15">
        <v>18221</v>
      </c>
      <c r="R63" s="15">
        <v>5058</v>
      </c>
      <c r="S63" s="15">
        <v>984</v>
      </c>
      <c r="T63" s="15">
        <v>843</v>
      </c>
      <c r="U63" s="15">
        <v>708</v>
      </c>
      <c r="V63" s="15"/>
      <c r="W63" s="15"/>
      <c r="X63" s="15"/>
      <c r="Y63" s="15">
        <f>B63+C63+D63+V63+W63+X63</f>
        <v>143747</v>
      </c>
      <c r="Z63" s="15"/>
      <c r="AA63" s="15">
        <v>5454</v>
      </c>
      <c r="AB63" s="15">
        <f>Y63+AA63</f>
        <v>149201</v>
      </c>
      <c r="AC63" s="5"/>
    </row>
    <row r="64" spans="1:29">
      <c r="A64" s="16"/>
      <c r="B64" s="17">
        <v>0</v>
      </c>
      <c r="C64" s="15">
        <v>0</v>
      </c>
      <c r="D64" s="15">
        <f>E64+F64+G64+H64+I64+J64+K64+L64+M64+N64+O64+P64+U64</f>
        <v>0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>
        <f>Q64+R64+S64+T64</f>
        <v>0</v>
      </c>
      <c r="Q64" s="15"/>
      <c r="R64" s="15"/>
      <c r="S64" s="15"/>
      <c r="T64" s="15"/>
      <c r="U64" s="15"/>
      <c r="V64" s="15"/>
      <c r="W64" s="15"/>
      <c r="X64" s="15"/>
      <c r="Y64" s="15">
        <f>B64+C64+D64+V64+W64+X64</f>
        <v>0</v>
      </c>
      <c r="Z64" s="15"/>
      <c r="AA64" s="15"/>
      <c r="AB64" s="15">
        <f>Y64+AA64</f>
        <v>0</v>
      </c>
    </row>
    <row r="65" spans="1:28">
      <c r="A65" s="16" t="s">
        <v>12</v>
      </c>
      <c r="B65" s="15">
        <f>B63*98/100</f>
        <v>83358.8</v>
      </c>
      <c r="C65" s="15">
        <f>C63*98/100</f>
        <v>25824.959999999999</v>
      </c>
      <c r="D65" s="15">
        <f>E65+F65+G65+H65+I65+J65+K65+L65+M65+N65+O65+P65+U65</f>
        <v>26215</v>
      </c>
      <c r="E65" s="15">
        <f>E62</f>
        <v>0</v>
      </c>
      <c r="F65" s="15">
        <f t="shared" ref="F65:O65" si="14">F62</f>
        <v>0</v>
      </c>
      <c r="G65" s="15">
        <f t="shared" si="14"/>
        <v>400</v>
      </c>
      <c r="H65" s="15">
        <f t="shared" si="14"/>
        <v>0</v>
      </c>
      <c r="I65" s="15">
        <f t="shared" si="14"/>
        <v>0</v>
      </c>
      <c r="J65" s="15">
        <f t="shared" si="14"/>
        <v>0</v>
      </c>
      <c r="K65" s="15">
        <f t="shared" si="14"/>
        <v>0</v>
      </c>
      <c r="L65" s="15">
        <f t="shared" si="14"/>
        <v>400</v>
      </c>
      <c r="M65" s="15">
        <f t="shared" si="14"/>
        <v>0</v>
      </c>
      <c r="N65" s="15">
        <f t="shared" si="14"/>
        <v>0</v>
      </c>
      <c r="O65" s="15">
        <f t="shared" si="14"/>
        <v>200</v>
      </c>
      <c r="P65" s="15">
        <f>SUM(Q65:T65)</f>
        <v>24415</v>
      </c>
      <c r="Q65" s="15">
        <f t="shared" ref="Q65:X65" si="15">Q62</f>
        <v>17261</v>
      </c>
      <c r="R65" s="15">
        <f t="shared" si="15"/>
        <v>5359</v>
      </c>
      <c r="S65" s="15">
        <f t="shared" si="15"/>
        <v>1303</v>
      </c>
      <c r="T65" s="15">
        <f t="shared" si="15"/>
        <v>492</v>
      </c>
      <c r="U65" s="15">
        <f t="shared" si="15"/>
        <v>800</v>
      </c>
      <c r="V65" s="15">
        <f t="shared" si="15"/>
        <v>0</v>
      </c>
      <c r="W65" s="15">
        <f t="shared" si="15"/>
        <v>0</v>
      </c>
      <c r="X65" s="15">
        <f t="shared" si="15"/>
        <v>0</v>
      </c>
      <c r="Y65" s="17">
        <f>B65+C65+D65+V65+W65+X65</f>
        <v>135398.76</v>
      </c>
      <c r="Z65" s="17"/>
      <c r="AA65" s="15"/>
      <c r="AB65" s="15">
        <f>Y65+AA65</f>
        <v>135398.76</v>
      </c>
    </row>
    <row r="66" spans="1:28">
      <c r="A66" s="16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7"/>
      <c r="Z66" s="17"/>
      <c r="AA66" s="15"/>
      <c r="AB66" s="15"/>
    </row>
    <row r="67" spans="1:28">
      <c r="A67" s="14" t="s">
        <v>57</v>
      </c>
      <c r="B67" s="21"/>
      <c r="C67" s="21"/>
      <c r="D67" s="19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>
      <c r="A68" s="16" t="s">
        <v>69</v>
      </c>
      <c r="B68" s="17">
        <v>24096</v>
      </c>
      <c r="C68" s="15">
        <v>7465</v>
      </c>
      <c r="D68" s="15">
        <f>E68+F68+G68+H68+I68+J68+K68+L68+M68+N68+O68+P68+U68</f>
        <v>1948</v>
      </c>
      <c r="E68" s="15">
        <v>1448</v>
      </c>
      <c r="F68" s="15"/>
      <c r="G68" s="15">
        <v>80</v>
      </c>
      <c r="H68" s="15"/>
      <c r="I68" s="15"/>
      <c r="J68" s="15"/>
      <c r="K68" s="15"/>
      <c r="L68" s="15">
        <v>160</v>
      </c>
      <c r="M68" s="15"/>
      <c r="N68" s="15"/>
      <c r="O68" s="15"/>
      <c r="P68" s="15">
        <f>Q68+R68+S68+T68</f>
        <v>0</v>
      </c>
      <c r="Q68" s="15"/>
      <c r="R68" s="15"/>
      <c r="S68" s="15"/>
      <c r="T68" s="15"/>
      <c r="U68" s="15">
        <v>260</v>
      </c>
      <c r="V68" s="15"/>
      <c r="W68" s="15"/>
      <c r="X68" s="15"/>
      <c r="Y68" s="15">
        <f>B68+C68+D68+V68+W68+X68</f>
        <v>33509</v>
      </c>
      <c r="Z68" s="15"/>
      <c r="AA68" s="15"/>
      <c r="AB68" s="15">
        <f>Y68+AA68</f>
        <v>33509</v>
      </c>
    </row>
    <row r="69" spans="1:28">
      <c r="A69" s="16" t="s">
        <v>70</v>
      </c>
      <c r="B69" s="17">
        <v>27811</v>
      </c>
      <c r="C69" s="15">
        <v>8616</v>
      </c>
      <c r="D69" s="15">
        <f>E69+F69+G69+H69+I69+J69+K69+L69+M69+N69+O69+P69+U69</f>
        <v>3640</v>
      </c>
      <c r="E69" s="15">
        <v>2220</v>
      </c>
      <c r="F69" s="15"/>
      <c r="G69" s="15">
        <v>100</v>
      </c>
      <c r="H69" s="15"/>
      <c r="I69" s="15"/>
      <c r="J69" s="15"/>
      <c r="K69" s="15"/>
      <c r="L69" s="15">
        <v>1210</v>
      </c>
      <c r="M69" s="15"/>
      <c r="N69" s="15"/>
      <c r="O69" s="15"/>
      <c r="P69" s="15">
        <f>Q69+R69+S69+T69</f>
        <v>0</v>
      </c>
      <c r="Q69" s="15"/>
      <c r="R69" s="15"/>
      <c r="S69" s="15"/>
      <c r="T69" s="15"/>
      <c r="U69" s="15">
        <v>110</v>
      </c>
      <c r="V69" s="15"/>
      <c r="W69" s="15"/>
      <c r="X69" s="15"/>
      <c r="Y69" s="15">
        <f>B69+C69+D69+V69+W69+X69</f>
        <v>40067</v>
      </c>
      <c r="Z69" s="15"/>
      <c r="AA69" s="15"/>
      <c r="AB69" s="15">
        <f>Y69+AA69</f>
        <v>40067</v>
      </c>
    </row>
    <row r="70" spans="1:28">
      <c r="A70" s="16"/>
      <c r="B70" s="17">
        <v>0</v>
      </c>
      <c r="C70" s="15">
        <v>0</v>
      </c>
      <c r="D70" s="15">
        <f>E70+F70+G70+H70+I70+J70+K70+L70+M70+N70+O70+P70+U70</f>
        <v>0</v>
      </c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>
        <f>Q70+R70+S70</f>
        <v>0</v>
      </c>
      <c r="Q70" s="15"/>
      <c r="R70" s="15"/>
      <c r="S70" s="15"/>
      <c r="T70" s="15"/>
      <c r="U70" s="15"/>
      <c r="V70" s="15"/>
      <c r="W70" s="15"/>
      <c r="X70" s="15"/>
      <c r="Y70" s="15">
        <f>B70+C70+D70+V70+W70+X70</f>
        <v>0</v>
      </c>
      <c r="Z70" s="15"/>
      <c r="AA70" s="15"/>
      <c r="AB70" s="15">
        <f>Y70+AA70</f>
        <v>0</v>
      </c>
    </row>
    <row r="71" spans="1:28">
      <c r="A71" s="16" t="s">
        <v>12</v>
      </c>
      <c r="B71" s="15">
        <f>B69*98/100</f>
        <v>27254.78</v>
      </c>
      <c r="C71" s="15">
        <f>C69*98/100</f>
        <v>8443.68</v>
      </c>
      <c r="D71" s="15">
        <f>E71+F71+G71+H71+I71+J71+K71+L71+M71+N71+O71+P71+U71</f>
        <v>1948</v>
      </c>
      <c r="E71" s="15">
        <f>E68</f>
        <v>1448</v>
      </c>
      <c r="F71" s="15">
        <f t="shared" ref="F71:X71" si="16">F68</f>
        <v>0</v>
      </c>
      <c r="G71" s="15">
        <f t="shared" si="16"/>
        <v>80</v>
      </c>
      <c r="H71" s="15">
        <f t="shared" si="16"/>
        <v>0</v>
      </c>
      <c r="I71" s="15">
        <f t="shared" si="16"/>
        <v>0</v>
      </c>
      <c r="J71" s="15">
        <f t="shared" si="16"/>
        <v>0</v>
      </c>
      <c r="K71" s="15">
        <f t="shared" si="16"/>
        <v>0</v>
      </c>
      <c r="L71" s="15">
        <f t="shared" si="16"/>
        <v>160</v>
      </c>
      <c r="M71" s="15">
        <f t="shared" si="16"/>
        <v>0</v>
      </c>
      <c r="N71" s="15">
        <f t="shared" si="16"/>
        <v>0</v>
      </c>
      <c r="O71" s="15">
        <f t="shared" si="16"/>
        <v>0</v>
      </c>
      <c r="P71" s="15">
        <f>SUM(Q71:T71)</f>
        <v>0</v>
      </c>
      <c r="Q71" s="15">
        <f t="shared" si="16"/>
        <v>0</v>
      </c>
      <c r="R71" s="15">
        <f t="shared" si="16"/>
        <v>0</v>
      </c>
      <c r="S71" s="15">
        <f t="shared" si="16"/>
        <v>0</v>
      </c>
      <c r="T71" s="15">
        <f t="shared" si="16"/>
        <v>0</v>
      </c>
      <c r="U71" s="15">
        <f t="shared" si="16"/>
        <v>260</v>
      </c>
      <c r="V71" s="15">
        <f t="shared" si="16"/>
        <v>0</v>
      </c>
      <c r="W71" s="15">
        <f t="shared" si="16"/>
        <v>0</v>
      </c>
      <c r="X71" s="15">
        <f t="shared" si="16"/>
        <v>0</v>
      </c>
      <c r="Y71" s="17">
        <f>B71+C71+D71+V71+W71+X71</f>
        <v>37646.46</v>
      </c>
      <c r="Z71" s="17"/>
      <c r="AA71" s="15"/>
      <c r="AB71" s="15">
        <f>Y71+AA71+1</f>
        <v>37647.46</v>
      </c>
    </row>
    <row r="72" spans="1:28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>
      <c r="A73" s="14" t="s">
        <v>28</v>
      </c>
      <c r="B73" s="15"/>
      <c r="C73" s="15"/>
      <c r="D73" s="15"/>
      <c r="E73" s="15"/>
      <c r="F73" s="15"/>
      <c r="G73" s="15"/>
      <c r="H73" s="15"/>
      <c r="I73" s="15"/>
      <c r="J73" s="15"/>
      <c r="K73" s="19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>
      <c r="A74" s="16" t="s">
        <v>69</v>
      </c>
      <c r="B74" s="17">
        <v>65193</v>
      </c>
      <c r="C74" s="15">
        <v>20660</v>
      </c>
      <c r="D74" s="15">
        <f>E74+F74+G74+H74+I74+J74+K74+L74+M74+N74+O74+P74+U74</f>
        <v>14070</v>
      </c>
      <c r="E74" s="15"/>
      <c r="F74" s="15"/>
      <c r="G74" s="15">
        <v>330</v>
      </c>
      <c r="H74" s="15"/>
      <c r="I74" s="15"/>
      <c r="J74" s="15"/>
      <c r="K74" s="15"/>
      <c r="L74" s="15">
        <v>665</v>
      </c>
      <c r="M74" s="15"/>
      <c r="N74" s="15"/>
      <c r="O74" s="15"/>
      <c r="P74" s="15">
        <f>Q74+R74+S74+T74</f>
        <v>11874</v>
      </c>
      <c r="Q74" s="19">
        <v>5469</v>
      </c>
      <c r="R74" s="15">
        <v>4465</v>
      </c>
      <c r="S74" s="15">
        <v>1640</v>
      </c>
      <c r="T74" s="15">
        <v>300</v>
      </c>
      <c r="U74" s="15">
        <v>1201</v>
      </c>
      <c r="V74" s="15"/>
      <c r="W74" s="15"/>
      <c r="X74" s="15">
        <v>5213</v>
      </c>
      <c r="Y74" s="15">
        <f>B74+C74+D74+V74+W74+X74</f>
        <v>105136</v>
      </c>
      <c r="Z74" s="15"/>
      <c r="AA74" s="15"/>
      <c r="AB74" s="15">
        <f>Y74+AA74</f>
        <v>105136</v>
      </c>
    </row>
    <row r="75" spans="1:28">
      <c r="A75" s="16" t="s">
        <v>70</v>
      </c>
      <c r="B75" s="22">
        <v>72836</v>
      </c>
      <c r="C75" s="19">
        <v>22564</v>
      </c>
      <c r="D75" s="15">
        <f>E75+F75+G75+H75+I75+J75+K75+L75+M75+N75+O75+P75+U75</f>
        <v>22680</v>
      </c>
      <c r="E75" s="15"/>
      <c r="F75" s="15"/>
      <c r="G75" s="15">
        <v>676</v>
      </c>
      <c r="H75" s="15"/>
      <c r="I75" s="15"/>
      <c r="J75" s="15"/>
      <c r="K75" s="15"/>
      <c r="L75" s="15">
        <v>1550</v>
      </c>
      <c r="M75" s="15"/>
      <c r="N75" s="15"/>
      <c r="O75" s="15"/>
      <c r="P75" s="15">
        <f>Q75+R75+S75+T75</f>
        <v>19154</v>
      </c>
      <c r="Q75" s="19">
        <v>12680</v>
      </c>
      <c r="R75" s="15">
        <v>4480</v>
      </c>
      <c r="S75" s="15">
        <v>1694</v>
      </c>
      <c r="T75" s="15">
        <v>300</v>
      </c>
      <c r="U75" s="15">
        <v>1300</v>
      </c>
      <c r="V75" s="15"/>
      <c r="W75" s="15"/>
      <c r="X75" s="15">
        <v>5213</v>
      </c>
      <c r="Y75" s="15">
        <f>B75+C75+D75+V75+W75+X75</f>
        <v>123293</v>
      </c>
      <c r="Z75" s="15"/>
      <c r="AA75" s="15"/>
      <c r="AB75" s="15">
        <f>Y75+AA75</f>
        <v>123293</v>
      </c>
    </row>
    <row r="76" spans="1:28">
      <c r="A76" s="16"/>
      <c r="B76" s="17">
        <v>0</v>
      </c>
      <c r="C76" s="15">
        <v>0</v>
      </c>
      <c r="D76" s="15">
        <f>E76+F76+G76+H76+I76+J76+K76+L76+M76+N76+O76+P76+U76</f>
        <v>0</v>
      </c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>
        <f>Q76+R76+S76+T76</f>
        <v>0</v>
      </c>
      <c r="Q76" s="19"/>
      <c r="R76" s="15"/>
      <c r="S76" s="15">
        <v>0</v>
      </c>
      <c r="T76" s="15"/>
      <c r="U76" s="15"/>
      <c r="V76" s="15"/>
      <c r="W76" s="15"/>
      <c r="X76" s="15"/>
      <c r="Y76" s="15">
        <f>B76+C76+D76+V76+W76+X76</f>
        <v>0</v>
      </c>
      <c r="Z76" s="15"/>
      <c r="AA76" s="15"/>
      <c r="AB76" s="15">
        <f>Y76+AA76</f>
        <v>0</v>
      </c>
    </row>
    <row r="77" spans="1:28">
      <c r="A77" s="16" t="s">
        <v>12</v>
      </c>
      <c r="B77" s="15">
        <f>B75*98/100</f>
        <v>71379.28</v>
      </c>
      <c r="C77" s="15">
        <f>C75*98/100</f>
        <v>22112.720000000001</v>
      </c>
      <c r="D77" s="15">
        <f>E77+F77+G77+H77+I77+J77+K77+L77+M77+N77+O77+P77+U77</f>
        <v>14070</v>
      </c>
      <c r="E77" s="15">
        <f>E74</f>
        <v>0</v>
      </c>
      <c r="F77" s="15">
        <f t="shared" ref="F77:O77" si="17">F74</f>
        <v>0</v>
      </c>
      <c r="G77" s="15">
        <f t="shared" si="17"/>
        <v>330</v>
      </c>
      <c r="H77" s="15">
        <f t="shared" si="17"/>
        <v>0</v>
      </c>
      <c r="I77" s="15">
        <f t="shared" si="17"/>
        <v>0</v>
      </c>
      <c r="J77" s="15">
        <f t="shared" si="17"/>
        <v>0</v>
      </c>
      <c r="K77" s="15">
        <f t="shared" si="17"/>
        <v>0</v>
      </c>
      <c r="L77" s="15">
        <f t="shared" si="17"/>
        <v>665</v>
      </c>
      <c r="M77" s="15">
        <f t="shared" si="17"/>
        <v>0</v>
      </c>
      <c r="N77" s="15">
        <f t="shared" si="17"/>
        <v>0</v>
      </c>
      <c r="O77" s="15">
        <f t="shared" si="17"/>
        <v>0</v>
      </c>
      <c r="P77" s="15">
        <f>SUM(Q77:T77)</f>
        <v>11874</v>
      </c>
      <c r="Q77" s="15">
        <f t="shared" ref="Q77:X77" si="18">Q74</f>
        <v>5469</v>
      </c>
      <c r="R77" s="15">
        <f t="shared" si="18"/>
        <v>4465</v>
      </c>
      <c r="S77" s="15">
        <f t="shared" si="18"/>
        <v>1640</v>
      </c>
      <c r="T77" s="15">
        <f t="shared" si="18"/>
        <v>300</v>
      </c>
      <c r="U77" s="15">
        <f t="shared" si="18"/>
        <v>1201</v>
      </c>
      <c r="V77" s="15">
        <f t="shared" si="18"/>
        <v>0</v>
      </c>
      <c r="W77" s="15">
        <f t="shared" si="18"/>
        <v>0</v>
      </c>
      <c r="X77" s="15">
        <f t="shared" si="18"/>
        <v>5213</v>
      </c>
      <c r="Y77" s="17">
        <f>B77+C77+D77+V77+W77+X77</f>
        <v>112775</v>
      </c>
      <c r="Z77" s="17"/>
      <c r="AA77" s="15"/>
      <c r="AB77" s="15">
        <f>Y77+AA77</f>
        <v>112775</v>
      </c>
    </row>
    <row r="78" spans="1:28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>
      <c r="A79" s="14" t="s">
        <v>58</v>
      </c>
      <c r="B79" s="35"/>
      <c r="C79" s="29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>
      <c r="A80" s="16" t="s">
        <v>69</v>
      </c>
      <c r="B80" s="17">
        <v>17725</v>
      </c>
      <c r="C80" s="15">
        <v>5695</v>
      </c>
      <c r="D80" s="15">
        <f>E80+F80+G80+H80+I80+J80+K80+L80+M80+N80+O80+P80+U80</f>
        <v>1343</v>
      </c>
      <c r="E80" s="15"/>
      <c r="F80" s="15"/>
      <c r="G80" s="15">
        <v>579</v>
      </c>
      <c r="H80" s="15"/>
      <c r="I80" s="15"/>
      <c r="J80" s="15"/>
      <c r="K80" s="15"/>
      <c r="L80" s="15">
        <v>474</v>
      </c>
      <c r="M80" s="15"/>
      <c r="N80" s="15"/>
      <c r="O80" s="15"/>
      <c r="P80" s="15">
        <f>Q80+R80+S80+T80</f>
        <v>0</v>
      </c>
      <c r="Q80" s="15"/>
      <c r="R80" s="15"/>
      <c r="S80" s="15"/>
      <c r="T80" s="15"/>
      <c r="U80" s="15">
        <v>290</v>
      </c>
      <c r="V80" s="15"/>
      <c r="W80" s="15"/>
      <c r="X80" s="15"/>
      <c r="Y80" s="15">
        <f>B80+C80+D80+V80+W80+X80</f>
        <v>24763</v>
      </c>
      <c r="Z80" s="15"/>
      <c r="AA80" s="15"/>
      <c r="AB80" s="15">
        <f>Y80+AA80</f>
        <v>24763</v>
      </c>
    </row>
    <row r="81" spans="1:29">
      <c r="A81" s="16" t="s">
        <v>70</v>
      </c>
      <c r="B81" s="17">
        <v>20171</v>
      </c>
      <c r="C81" s="15">
        <v>6249</v>
      </c>
      <c r="D81" s="15">
        <f>E81+F81+G81+H81+I81+J81+K81+L81+M81+N81+O81+P81+U81</f>
        <v>4200</v>
      </c>
      <c r="E81" s="15"/>
      <c r="F81" s="15"/>
      <c r="G81" s="15">
        <v>400</v>
      </c>
      <c r="H81" s="15"/>
      <c r="I81" s="15"/>
      <c r="J81" s="15">
        <v>100</v>
      </c>
      <c r="K81" s="15"/>
      <c r="L81" s="15">
        <v>1600</v>
      </c>
      <c r="M81" s="15"/>
      <c r="N81" s="15">
        <v>870</v>
      </c>
      <c r="O81" s="15">
        <v>150</v>
      </c>
      <c r="P81" s="15">
        <f>Q81+R81+S81+T81</f>
        <v>0</v>
      </c>
      <c r="Q81" s="15"/>
      <c r="R81" s="15"/>
      <c r="S81" s="15"/>
      <c r="T81" s="15"/>
      <c r="U81" s="15">
        <v>1080</v>
      </c>
      <c r="V81" s="15"/>
      <c r="W81" s="15"/>
      <c r="X81" s="15"/>
      <c r="Y81" s="15">
        <f>B81+C81+D81+V81+W81+X81</f>
        <v>30620</v>
      </c>
      <c r="Z81" s="15"/>
      <c r="AA81" s="15"/>
      <c r="AB81" s="15">
        <f>Y81+AA81</f>
        <v>30620</v>
      </c>
    </row>
    <row r="82" spans="1:29">
      <c r="A82" s="16" t="s">
        <v>71</v>
      </c>
      <c r="B82" s="17">
        <v>0</v>
      </c>
      <c r="C82" s="15">
        <v>0</v>
      </c>
      <c r="D82" s="15">
        <f>E82+F82+G82+H82+I82+J82+K82+L82+M82+N82+O82+P82+U82</f>
        <v>0</v>
      </c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>
        <f>Q82+R82+S82+T82</f>
        <v>0</v>
      </c>
      <c r="Q82" s="15"/>
      <c r="R82" s="15"/>
      <c r="S82" s="15"/>
      <c r="T82" s="15"/>
      <c r="U82" s="15"/>
      <c r="V82" s="15"/>
      <c r="W82" s="15"/>
      <c r="X82" s="15"/>
      <c r="Y82" s="15">
        <f>B82+C82+D82+V82+W82+X82</f>
        <v>0</v>
      </c>
      <c r="Z82" s="15"/>
      <c r="AA82" s="15"/>
      <c r="AB82" s="15">
        <f>Y82+AA82</f>
        <v>0</v>
      </c>
    </row>
    <row r="83" spans="1:29">
      <c r="A83" s="16" t="s">
        <v>12</v>
      </c>
      <c r="B83" s="15">
        <f>B81*98/100</f>
        <v>19767.580000000002</v>
      </c>
      <c r="C83" s="15">
        <f>C81*98/100</f>
        <v>6124.02</v>
      </c>
      <c r="D83" s="15">
        <f>E83+F83+G83+H83+I83+J83+K83+L83+M83+N83+O83+P83+U83</f>
        <v>1343</v>
      </c>
      <c r="E83" s="15">
        <f>E80</f>
        <v>0</v>
      </c>
      <c r="F83" s="15">
        <f t="shared" ref="F83:O83" si="19">F80</f>
        <v>0</v>
      </c>
      <c r="G83" s="15">
        <f t="shared" si="19"/>
        <v>579</v>
      </c>
      <c r="H83" s="15">
        <f t="shared" si="19"/>
        <v>0</v>
      </c>
      <c r="I83" s="15">
        <f t="shared" si="19"/>
        <v>0</v>
      </c>
      <c r="J83" s="15">
        <f t="shared" si="19"/>
        <v>0</v>
      </c>
      <c r="K83" s="15">
        <f t="shared" si="19"/>
        <v>0</v>
      </c>
      <c r="L83" s="15">
        <f t="shared" si="19"/>
        <v>474</v>
      </c>
      <c r="M83" s="15">
        <f t="shared" si="19"/>
        <v>0</v>
      </c>
      <c r="N83" s="15">
        <f t="shared" si="19"/>
        <v>0</v>
      </c>
      <c r="O83" s="15">
        <f t="shared" si="19"/>
        <v>0</v>
      </c>
      <c r="P83" s="15">
        <f>SUM(Q83:T83)</f>
        <v>0</v>
      </c>
      <c r="Q83" s="15">
        <f t="shared" ref="Q83:X83" si="20">Q80</f>
        <v>0</v>
      </c>
      <c r="R83" s="15">
        <f t="shared" si="20"/>
        <v>0</v>
      </c>
      <c r="S83" s="15">
        <f t="shared" si="20"/>
        <v>0</v>
      </c>
      <c r="T83" s="15">
        <f t="shared" si="20"/>
        <v>0</v>
      </c>
      <c r="U83" s="15">
        <f t="shared" si="20"/>
        <v>290</v>
      </c>
      <c r="V83" s="15">
        <f t="shared" si="20"/>
        <v>0</v>
      </c>
      <c r="W83" s="15">
        <f t="shared" si="20"/>
        <v>0</v>
      </c>
      <c r="X83" s="15">
        <f t="shared" si="20"/>
        <v>0</v>
      </c>
      <c r="Y83" s="17">
        <f>B83+C83+D83+V83+W83+X83</f>
        <v>27234.600000000002</v>
      </c>
      <c r="Z83" s="17"/>
      <c r="AA83" s="15"/>
      <c r="AB83" s="15">
        <f>Y83+AA83</f>
        <v>27234.600000000002</v>
      </c>
    </row>
    <row r="84" spans="1:29">
      <c r="A84" s="23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9">
      <c r="A85" s="14" t="s">
        <v>29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9">
      <c r="A86" s="16" t="s">
        <v>69</v>
      </c>
      <c r="B86" s="17">
        <v>90130</v>
      </c>
      <c r="C86" s="19">
        <v>27922</v>
      </c>
      <c r="D86" s="15">
        <f>E86+F86+G86+H86+I86+J86+K86+L86+M86+N86+O86+P86+U86</f>
        <v>14191</v>
      </c>
      <c r="E86" s="19"/>
      <c r="F86" s="19"/>
      <c r="G86" s="19">
        <v>200</v>
      </c>
      <c r="H86" s="19">
        <v>66</v>
      </c>
      <c r="I86" s="19"/>
      <c r="J86" s="19"/>
      <c r="K86" s="19"/>
      <c r="L86" s="19">
        <v>100</v>
      </c>
      <c r="M86" s="19"/>
      <c r="N86" s="19"/>
      <c r="O86" s="19">
        <v>100</v>
      </c>
      <c r="P86" s="15">
        <f>Q86+R86+S86+T86</f>
        <v>13525</v>
      </c>
      <c r="Q86" s="19">
        <v>4000</v>
      </c>
      <c r="R86" s="19">
        <v>7300</v>
      </c>
      <c r="S86" s="19">
        <v>1000</v>
      </c>
      <c r="T86" s="19">
        <v>1225</v>
      </c>
      <c r="U86" s="19">
        <v>200</v>
      </c>
      <c r="V86" s="19"/>
      <c r="W86" s="19"/>
      <c r="X86" s="19">
        <v>10745</v>
      </c>
      <c r="Y86" s="19">
        <f>B86+C86+D86+V86+W86+X86</f>
        <v>142988</v>
      </c>
      <c r="Z86" s="19"/>
      <c r="AA86" s="19"/>
      <c r="AB86" s="19">
        <f>Y86+AA86</f>
        <v>142988</v>
      </c>
    </row>
    <row r="87" spans="1:29">
      <c r="A87" s="16" t="s">
        <v>70</v>
      </c>
      <c r="B87" s="37">
        <v>105205</v>
      </c>
      <c r="C87" s="38">
        <v>32593</v>
      </c>
      <c r="D87" s="15">
        <f>E87+F87+G87+H87+I87+J87+K87+L87+M87+N87+O87+P87+U87</f>
        <v>29560</v>
      </c>
      <c r="E87" s="15"/>
      <c r="F87" s="15"/>
      <c r="G87" s="15">
        <v>300</v>
      </c>
      <c r="H87" s="15">
        <v>360</v>
      </c>
      <c r="I87" s="15"/>
      <c r="J87" s="15"/>
      <c r="K87" s="15"/>
      <c r="L87" s="15">
        <v>1200</v>
      </c>
      <c r="M87" s="15"/>
      <c r="N87" s="15"/>
      <c r="O87" s="15">
        <v>1000</v>
      </c>
      <c r="P87" s="15">
        <f>Q87+R87+S87+T87</f>
        <v>24900</v>
      </c>
      <c r="Q87" s="15">
        <v>15000</v>
      </c>
      <c r="R87" s="15">
        <v>7500</v>
      </c>
      <c r="S87" s="15">
        <v>1500</v>
      </c>
      <c r="T87" s="15">
        <v>900</v>
      </c>
      <c r="U87" s="15">
        <v>1800</v>
      </c>
      <c r="V87" s="15"/>
      <c r="W87" s="15"/>
      <c r="X87" s="15">
        <v>11686</v>
      </c>
      <c r="Y87" s="15">
        <f>B87+C87+D87+V87+W87+X87</f>
        <v>179044</v>
      </c>
      <c r="Z87" s="15"/>
      <c r="AA87" s="15"/>
      <c r="AB87" s="15">
        <f>Y87+AA87</f>
        <v>179044</v>
      </c>
    </row>
    <row r="88" spans="1:29">
      <c r="A88" s="16"/>
      <c r="B88" s="17">
        <v>0</v>
      </c>
      <c r="C88" s="15">
        <v>0</v>
      </c>
      <c r="D88" s="15">
        <f>E88+F88+G88+H88+I88+J88+K88+L88+M88+N88+O88+P88+U88</f>
        <v>0</v>
      </c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>
        <f>Q88+R88+S88+T88</f>
        <v>0</v>
      </c>
      <c r="Q88" s="15"/>
      <c r="R88" s="15"/>
      <c r="S88" s="15"/>
      <c r="T88" s="15"/>
      <c r="U88" s="15"/>
      <c r="V88" s="15"/>
      <c r="W88" s="15"/>
      <c r="X88" s="15"/>
      <c r="Y88" s="15">
        <f>B88+C88+D88+V88+W88+X88</f>
        <v>0</v>
      </c>
      <c r="Z88" s="15"/>
      <c r="AA88" s="15"/>
      <c r="AB88" s="15">
        <f>Y88+AA88</f>
        <v>0</v>
      </c>
    </row>
    <row r="89" spans="1:29">
      <c r="A89" s="16" t="s">
        <v>12</v>
      </c>
      <c r="B89" s="15">
        <f>B87*98/100</f>
        <v>103100.9</v>
      </c>
      <c r="C89" s="15">
        <f>C87*98/100</f>
        <v>31941.14</v>
      </c>
      <c r="D89" s="15">
        <f>E89+F89+G89+H89+I89+J89+K89+L89+M89+N89+O89+P89+U89</f>
        <v>14191</v>
      </c>
      <c r="E89" s="15">
        <f>E86</f>
        <v>0</v>
      </c>
      <c r="F89" s="15">
        <f t="shared" ref="F89:O89" si="21">F86</f>
        <v>0</v>
      </c>
      <c r="G89" s="15">
        <f t="shared" si="21"/>
        <v>200</v>
      </c>
      <c r="H89" s="15">
        <f t="shared" si="21"/>
        <v>66</v>
      </c>
      <c r="I89" s="15">
        <f t="shared" si="21"/>
        <v>0</v>
      </c>
      <c r="J89" s="15">
        <f t="shared" si="21"/>
        <v>0</v>
      </c>
      <c r="K89" s="15">
        <f t="shared" si="21"/>
        <v>0</v>
      </c>
      <c r="L89" s="15">
        <f t="shared" si="21"/>
        <v>100</v>
      </c>
      <c r="M89" s="15">
        <f t="shared" si="21"/>
        <v>0</v>
      </c>
      <c r="N89" s="15">
        <f t="shared" si="21"/>
        <v>0</v>
      </c>
      <c r="O89" s="15">
        <f t="shared" si="21"/>
        <v>100</v>
      </c>
      <c r="P89" s="15">
        <f>SUM(Q89:T89)</f>
        <v>13525</v>
      </c>
      <c r="Q89" s="15">
        <f t="shared" ref="Q89:W89" si="22">Q86</f>
        <v>4000</v>
      </c>
      <c r="R89" s="15">
        <f t="shared" si="22"/>
        <v>7300</v>
      </c>
      <c r="S89" s="15">
        <f t="shared" si="22"/>
        <v>1000</v>
      </c>
      <c r="T89" s="15">
        <f t="shared" si="22"/>
        <v>1225</v>
      </c>
      <c r="U89" s="15">
        <f t="shared" si="22"/>
        <v>200</v>
      </c>
      <c r="V89" s="15">
        <f t="shared" si="22"/>
        <v>0</v>
      </c>
      <c r="W89" s="15">
        <f t="shared" si="22"/>
        <v>0</v>
      </c>
      <c r="X89" s="15">
        <f>X86</f>
        <v>10745</v>
      </c>
      <c r="Y89" s="17">
        <f>B89+C89+D89+V89+W89+X89</f>
        <v>159978.03999999998</v>
      </c>
      <c r="Z89" s="17"/>
      <c r="AA89" s="15"/>
      <c r="AB89" s="15">
        <f>Y89+AA89</f>
        <v>159978.03999999998</v>
      </c>
    </row>
    <row r="90" spans="1:29">
      <c r="A90" s="23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9">
      <c r="A91" s="14" t="s">
        <v>59</v>
      </c>
      <c r="B91" s="29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9">
      <c r="A92" s="16" t="s">
        <v>69</v>
      </c>
      <c r="B92" s="29">
        <v>264684</v>
      </c>
      <c r="C92" s="15">
        <v>81999</v>
      </c>
      <c r="D92" s="15">
        <f>E92+F92+G92+H92+I92+J92+K92+L92+M92+N92+O92+P92+U92</f>
        <v>127632</v>
      </c>
      <c r="E92" s="15"/>
      <c r="F92" s="15"/>
      <c r="G92" s="15">
        <v>1800</v>
      </c>
      <c r="H92" s="15"/>
      <c r="I92" s="15"/>
      <c r="J92" s="15">
        <v>800</v>
      </c>
      <c r="K92" s="15"/>
      <c r="L92" s="15">
        <v>2000</v>
      </c>
      <c r="M92" s="15"/>
      <c r="N92" s="15"/>
      <c r="O92" s="15">
        <v>400</v>
      </c>
      <c r="P92" s="15">
        <f>Q92+R92+S92+T92</f>
        <v>119632</v>
      </c>
      <c r="Q92" s="15">
        <v>73332</v>
      </c>
      <c r="R92" s="15">
        <v>36000</v>
      </c>
      <c r="S92" s="15">
        <v>8000</v>
      </c>
      <c r="T92" s="15">
        <v>2300</v>
      </c>
      <c r="U92" s="15">
        <v>3000</v>
      </c>
      <c r="V92" s="15"/>
      <c r="W92" s="15"/>
      <c r="X92" s="15">
        <v>13000</v>
      </c>
      <c r="Y92" s="15">
        <f>B92+C92+D92+V92+W92+X92</f>
        <v>487315</v>
      </c>
      <c r="Z92" s="15"/>
      <c r="AA92" s="15"/>
      <c r="AB92" s="15">
        <f>Y92+AA92</f>
        <v>487315</v>
      </c>
    </row>
    <row r="93" spans="1:29">
      <c r="A93" s="16" t="s">
        <v>70</v>
      </c>
      <c r="B93" s="22">
        <v>307987</v>
      </c>
      <c r="C93" s="19">
        <v>95414</v>
      </c>
      <c r="D93" s="15">
        <f>E93+F93+G93+H93+I93+J93+K93+L93+M93+N93+O93+P93+U93</f>
        <v>300000</v>
      </c>
      <c r="E93" s="15"/>
      <c r="F93" s="15"/>
      <c r="G93" s="15">
        <v>3000</v>
      </c>
      <c r="H93" s="15">
        <v>2000</v>
      </c>
      <c r="I93" s="15"/>
      <c r="J93" s="15">
        <v>2000</v>
      </c>
      <c r="K93" s="15"/>
      <c r="L93" s="15">
        <v>32000</v>
      </c>
      <c r="M93" s="15"/>
      <c r="N93" s="15">
        <v>100000</v>
      </c>
      <c r="O93" s="15">
        <v>4000</v>
      </c>
      <c r="P93" s="15">
        <f>Q93+R93+S93+T93</f>
        <v>137000</v>
      </c>
      <c r="Q93" s="15">
        <v>91200</v>
      </c>
      <c r="R93" s="15">
        <v>34300</v>
      </c>
      <c r="S93" s="15">
        <v>7600</v>
      </c>
      <c r="T93" s="15">
        <v>3900</v>
      </c>
      <c r="U93" s="15">
        <v>20000</v>
      </c>
      <c r="V93" s="15"/>
      <c r="W93" s="15"/>
      <c r="X93" s="15">
        <v>15500</v>
      </c>
      <c r="Y93" s="15">
        <f>B93+C93+D93+V93+W93+X93</f>
        <v>718901</v>
      </c>
      <c r="Z93" s="15"/>
      <c r="AA93" s="15">
        <v>16000</v>
      </c>
      <c r="AB93" s="15">
        <f>Y93+AA93</f>
        <v>734901</v>
      </c>
      <c r="AC93" s="6"/>
    </row>
    <row r="94" spans="1:29">
      <c r="A94" s="16"/>
      <c r="B94" s="17">
        <v>0</v>
      </c>
      <c r="C94" s="15">
        <v>0</v>
      </c>
      <c r="D94" s="15">
        <f>E94+F94+G94+H94+I94+J94+K94+L94+M94+N94+O94+P94+U94</f>
        <v>0</v>
      </c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>
        <f>Q94+R94+S94+T94</f>
        <v>0</v>
      </c>
      <c r="Q94" s="15"/>
      <c r="R94" s="15"/>
      <c r="S94" s="15"/>
      <c r="T94" s="15"/>
      <c r="U94" s="15"/>
      <c r="V94" s="15"/>
      <c r="W94" s="15"/>
      <c r="X94" s="15"/>
      <c r="Y94" s="15">
        <f>B94+C94+D94+V94+W94+X94</f>
        <v>0</v>
      </c>
      <c r="Z94" s="15"/>
      <c r="AA94" s="15"/>
      <c r="AB94" s="15">
        <f>Y94+AA94</f>
        <v>0</v>
      </c>
    </row>
    <row r="95" spans="1:29">
      <c r="A95" s="16" t="s">
        <v>12</v>
      </c>
      <c r="B95" s="15">
        <f>B93*98/100</f>
        <v>301827.26</v>
      </c>
      <c r="C95" s="15">
        <f>C93*98/100</f>
        <v>93505.72</v>
      </c>
      <c r="D95" s="15">
        <f>E95+F95+G95+H95+I95+J95+K95+L95+M95+N95+O95+P95+U95</f>
        <v>127632</v>
      </c>
      <c r="E95" s="15">
        <f>E92</f>
        <v>0</v>
      </c>
      <c r="F95" s="15">
        <f t="shared" ref="F95:O95" si="23">F92</f>
        <v>0</v>
      </c>
      <c r="G95" s="15">
        <f t="shared" si="23"/>
        <v>1800</v>
      </c>
      <c r="H95" s="15">
        <f t="shared" si="23"/>
        <v>0</v>
      </c>
      <c r="I95" s="15">
        <f t="shared" si="23"/>
        <v>0</v>
      </c>
      <c r="J95" s="15">
        <f t="shared" si="23"/>
        <v>800</v>
      </c>
      <c r="K95" s="15">
        <f t="shared" si="23"/>
        <v>0</v>
      </c>
      <c r="L95" s="15">
        <f t="shared" si="23"/>
        <v>2000</v>
      </c>
      <c r="M95" s="15">
        <f t="shared" si="23"/>
        <v>0</v>
      </c>
      <c r="N95" s="15">
        <f t="shared" si="23"/>
        <v>0</v>
      </c>
      <c r="O95" s="15">
        <f t="shared" si="23"/>
        <v>400</v>
      </c>
      <c r="P95" s="15">
        <f>SUM(Q95:T95)</f>
        <v>119632</v>
      </c>
      <c r="Q95" s="15">
        <f t="shared" ref="Q95:W95" si="24">Q92</f>
        <v>73332</v>
      </c>
      <c r="R95" s="15">
        <f t="shared" si="24"/>
        <v>36000</v>
      </c>
      <c r="S95" s="15">
        <f t="shared" si="24"/>
        <v>8000</v>
      </c>
      <c r="T95" s="15">
        <f t="shared" si="24"/>
        <v>2300</v>
      </c>
      <c r="U95" s="15">
        <f t="shared" si="24"/>
        <v>3000</v>
      </c>
      <c r="V95" s="15">
        <f t="shared" si="24"/>
        <v>0</v>
      </c>
      <c r="W95" s="15">
        <f t="shared" si="24"/>
        <v>0</v>
      </c>
      <c r="X95" s="15">
        <f>X92</f>
        <v>13000</v>
      </c>
      <c r="Y95" s="17">
        <f>B95+C95+D95+V95+W95+X95</f>
        <v>535964.98</v>
      </c>
      <c r="Z95" s="17"/>
      <c r="AA95" s="15"/>
      <c r="AB95" s="15">
        <f>Y95+AA95</f>
        <v>535964.98</v>
      </c>
    </row>
    <row r="96" spans="1:29">
      <c r="A96" s="23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>
      <c r="A97" s="14" t="s">
        <v>30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>
      <c r="A98" s="16" t="s">
        <v>69</v>
      </c>
      <c r="B98" s="17">
        <v>40634</v>
      </c>
      <c r="C98" s="15">
        <v>12588</v>
      </c>
      <c r="D98" s="15">
        <f>E98+F98+G98+H98+I98+J98+K98+L98+M98+N98+O98+P98+U98</f>
        <v>15244</v>
      </c>
      <c r="E98" s="15">
        <v>3678</v>
      </c>
      <c r="F98" s="15"/>
      <c r="G98" s="15">
        <v>500</v>
      </c>
      <c r="H98" s="15"/>
      <c r="I98" s="15"/>
      <c r="J98" s="15"/>
      <c r="K98" s="15"/>
      <c r="L98" s="15">
        <v>500</v>
      </c>
      <c r="M98" s="15"/>
      <c r="N98" s="15"/>
      <c r="O98" s="15"/>
      <c r="P98" s="15">
        <f>Q98+R98+S98+T98</f>
        <v>10266</v>
      </c>
      <c r="Q98" s="15">
        <v>6000</v>
      </c>
      <c r="R98" s="15">
        <v>3200</v>
      </c>
      <c r="S98" s="15">
        <v>666</v>
      </c>
      <c r="T98" s="15">
        <v>400</v>
      </c>
      <c r="U98" s="15">
        <v>300</v>
      </c>
      <c r="V98" s="15"/>
      <c r="W98" s="15"/>
      <c r="X98" s="15"/>
      <c r="Y98" s="15">
        <f>++B98+C98+D98+V98+W98+X98</f>
        <v>68466</v>
      </c>
      <c r="Z98" s="15"/>
      <c r="AA98" s="15"/>
      <c r="AB98" s="15">
        <f>Y98+AA98</f>
        <v>68466</v>
      </c>
    </row>
    <row r="99" spans="1:28">
      <c r="A99" s="16" t="s">
        <v>70</v>
      </c>
      <c r="B99" s="22">
        <v>48626</v>
      </c>
      <c r="C99" s="19">
        <v>15064</v>
      </c>
      <c r="D99" s="15">
        <f>E99+F99+G99+H99+I99+J99+K99+L99+M99+N99+O99+P99+U99</f>
        <v>31000</v>
      </c>
      <c r="E99" s="15">
        <v>3300</v>
      </c>
      <c r="F99" s="15"/>
      <c r="G99" s="15">
        <v>700</v>
      </c>
      <c r="H99" s="15"/>
      <c r="I99" s="15">
        <v>1000</v>
      </c>
      <c r="J99" s="15"/>
      <c r="K99" s="15"/>
      <c r="L99" s="15">
        <v>6000</v>
      </c>
      <c r="M99" s="15"/>
      <c r="N99" s="15">
        <v>2600</v>
      </c>
      <c r="O99" s="15">
        <v>600</v>
      </c>
      <c r="P99" s="15">
        <f>Q99+R99+S99+T99</f>
        <v>15300</v>
      </c>
      <c r="Q99" s="15">
        <v>10000</v>
      </c>
      <c r="R99" s="15">
        <v>3300</v>
      </c>
      <c r="S99" s="15">
        <v>1500</v>
      </c>
      <c r="T99" s="15">
        <v>500</v>
      </c>
      <c r="U99" s="15">
        <v>1500</v>
      </c>
      <c r="V99" s="15"/>
      <c r="W99" s="15"/>
      <c r="X99" s="15"/>
      <c r="Y99" s="15">
        <f>++B99+C99+D99+V99+W99+X99</f>
        <v>94690</v>
      </c>
      <c r="Z99" s="15"/>
      <c r="AA99" s="15"/>
      <c r="AB99" s="15">
        <f>Y99+AA99</f>
        <v>94690</v>
      </c>
    </row>
    <row r="100" spans="1:28">
      <c r="A100" s="16"/>
      <c r="B100" s="17">
        <v>0</v>
      </c>
      <c r="C100" s="15">
        <v>0</v>
      </c>
      <c r="D100" s="15">
        <f>E100+F100+G100+H100+I100+J100+K100+L100+M100+N100+O100+P100+U100</f>
        <v>0</v>
      </c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>
        <f>Q100+R100+S100+T100</f>
        <v>0</v>
      </c>
      <c r="Q100" s="15"/>
      <c r="R100" s="15"/>
      <c r="S100" s="15"/>
      <c r="T100" s="15"/>
      <c r="U100" s="15"/>
      <c r="V100" s="15"/>
      <c r="W100" s="15"/>
      <c r="X100" s="15"/>
      <c r="Y100" s="15">
        <f>B100+C100+D100+V100+W100+X100</f>
        <v>0</v>
      </c>
      <c r="Z100" s="17"/>
      <c r="AA100" s="15"/>
      <c r="AB100" s="15">
        <f>Y100+AA100</f>
        <v>0</v>
      </c>
    </row>
    <row r="101" spans="1:28">
      <c r="A101" s="16" t="s">
        <v>12</v>
      </c>
      <c r="B101" s="15">
        <f>B99*98/100</f>
        <v>47653.48</v>
      </c>
      <c r="C101" s="15">
        <f>C99*98/100</f>
        <v>14762.72</v>
      </c>
      <c r="D101" s="15">
        <f>E101+F101+G101+H101+I101+J101+K101+L101+M101+N101+O101+P101+U101</f>
        <v>15244</v>
      </c>
      <c r="E101" s="15">
        <f>E98</f>
        <v>3678</v>
      </c>
      <c r="F101" s="15">
        <f>F98</f>
        <v>0</v>
      </c>
      <c r="G101" s="15">
        <f t="shared" ref="G101:O101" si="25">G98</f>
        <v>500</v>
      </c>
      <c r="H101" s="15">
        <f t="shared" si="25"/>
        <v>0</v>
      </c>
      <c r="I101" s="15">
        <f t="shared" si="25"/>
        <v>0</v>
      </c>
      <c r="J101" s="15">
        <f t="shared" si="25"/>
        <v>0</v>
      </c>
      <c r="K101" s="15">
        <f t="shared" si="25"/>
        <v>0</v>
      </c>
      <c r="L101" s="15">
        <f t="shared" si="25"/>
        <v>500</v>
      </c>
      <c r="M101" s="15">
        <f t="shared" si="25"/>
        <v>0</v>
      </c>
      <c r="N101" s="15">
        <f t="shared" si="25"/>
        <v>0</v>
      </c>
      <c r="O101" s="15">
        <f t="shared" si="25"/>
        <v>0</v>
      </c>
      <c r="P101" s="15">
        <f>SUM(Q101:T101)</f>
        <v>10266</v>
      </c>
      <c r="Q101" s="15">
        <f t="shared" ref="Q101:X101" si="26">Q98</f>
        <v>6000</v>
      </c>
      <c r="R101" s="15">
        <f t="shared" si="26"/>
        <v>3200</v>
      </c>
      <c r="S101" s="15">
        <f t="shared" si="26"/>
        <v>666</v>
      </c>
      <c r="T101" s="15">
        <f t="shared" si="26"/>
        <v>400</v>
      </c>
      <c r="U101" s="15">
        <f t="shared" si="26"/>
        <v>300</v>
      </c>
      <c r="V101" s="15">
        <f t="shared" si="26"/>
        <v>0</v>
      </c>
      <c r="W101" s="15">
        <f t="shared" si="26"/>
        <v>0</v>
      </c>
      <c r="X101" s="15">
        <f t="shared" si="26"/>
        <v>0</v>
      </c>
      <c r="Y101" s="17">
        <f>B101+C101+D101+V101+W101+X101</f>
        <v>77660.200000000012</v>
      </c>
      <c r="Z101" s="17"/>
      <c r="AA101" s="15"/>
      <c r="AB101" s="15">
        <f>Y101+AA101</f>
        <v>77660.200000000012</v>
      </c>
    </row>
    <row r="102" spans="1:28">
      <c r="A102" s="16"/>
      <c r="B102" s="17"/>
      <c r="C102" s="17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>
      <c r="A103" s="14" t="s">
        <v>60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9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>
      <c r="A104" s="16" t="s">
        <v>69</v>
      </c>
      <c r="B104" s="22">
        <v>135919</v>
      </c>
      <c r="C104" s="19">
        <v>42108</v>
      </c>
      <c r="D104" s="15">
        <f>E104+F104+G104+H104+I104+J104+K104+L104+M104+N104+O104+P104+U104</f>
        <v>68092</v>
      </c>
      <c r="E104" s="19"/>
      <c r="F104" s="19"/>
      <c r="G104" s="19">
        <v>720</v>
      </c>
      <c r="H104" s="19">
        <v>1040</v>
      </c>
      <c r="I104" s="19"/>
      <c r="J104" s="19"/>
      <c r="K104" s="19"/>
      <c r="L104" s="19">
        <v>3034</v>
      </c>
      <c r="M104" s="19"/>
      <c r="N104" s="19"/>
      <c r="O104" s="19">
        <v>240</v>
      </c>
      <c r="P104" s="15">
        <f>Q104+R104+S104+T104</f>
        <v>61718</v>
      </c>
      <c r="Q104" s="15">
        <v>41598</v>
      </c>
      <c r="R104" s="19">
        <v>15300</v>
      </c>
      <c r="S104" s="19">
        <v>2860</v>
      </c>
      <c r="T104" s="19">
        <v>1960</v>
      </c>
      <c r="U104" s="19">
        <v>1340</v>
      </c>
      <c r="V104" s="19"/>
      <c r="W104" s="19"/>
      <c r="X104" s="19"/>
      <c r="Y104" s="19">
        <f>B104+C104+D104+V104+W104+X104</f>
        <v>246119</v>
      </c>
      <c r="Z104" s="19"/>
      <c r="AA104" s="19"/>
      <c r="AB104" s="19">
        <f>Y104+AA104</f>
        <v>246119</v>
      </c>
    </row>
    <row r="105" spans="1:28">
      <c r="A105" s="16" t="s">
        <v>70</v>
      </c>
      <c r="B105" s="17">
        <v>159461</v>
      </c>
      <c r="C105" s="15">
        <v>49401</v>
      </c>
      <c r="D105" s="15">
        <f>E105+F105+G105+H105+I105+J105+K105+L105+M105+N105+O105+P105+U105</f>
        <v>72499</v>
      </c>
      <c r="E105" s="15"/>
      <c r="F105" s="15"/>
      <c r="G105" s="15">
        <v>700</v>
      </c>
      <c r="H105" s="19">
        <v>2944</v>
      </c>
      <c r="I105" s="15">
        <v>540</v>
      </c>
      <c r="J105" s="15">
        <v>1158</v>
      </c>
      <c r="K105" s="15"/>
      <c r="L105" s="19">
        <v>3240</v>
      </c>
      <c r="M105" s="15"/>
      <c r="N105" s="15">
        <v>6232</v>
      </c>
      <c r="O105" s="15">
        <v>250</v>
      </c>
      <c r="P105" s="15">
        <f>Q105+R105+S105+T105</f>
        <v>55644</v>
      </c>
      <c r="Q105" s="15">
        <v>38113</v>
      </c>
      <c r="R105" s="15">
        <v>13425</v>
      </c>
      <c r="S105" s="15">
        <v>2414</v>
      </c>
      <c r="T105" s="15">
        <v>1692</v>
      </c>
      <c r="U105" s="15">
        <v>1791</v>
      </c>
      <c r="V105" s="15"/>
      <c r="W105" s="15"/>
      <c r="X105" s="15"/>
      <c r="Y105" s="15">
        <f>B105+C105+D105+V105+W105+X105</f>
        <v>281361</v>
      </c>
      <c r="Z105" s="15"/>
      <c r="AA105" s="15"/>
      <c r="AB105" s="15">
        <f>Y105+AA105</f>
        <v>281361</v>
      </c>
    </row>
    <row r="106" spans="1:28">
      <c r="A106" s="16"/>
      <c r="B106" s="17">
        <v>0</v>
      </c>
      <c r="C106" s="15">
        <v>0</v>
      </c>
      <c r="D106" s="15">
        <f>E106+F106+G106+H106+I106+J106+K106+L106+M106+N106+O106+P106+U106</f>
        <v>0</v>
      </c>
      <c r="E106" s="15"/>
      <c r="F106" s="15"/>
      <c r="G106" s="15"/>
      <c r="H106" s="19"/>
      <c r="I106" s="15"/>
      <c r="J106" s="15"/>
      <c r="K106" s="15"/>
      <c r="L106" s="19"/>
      <c r="M106" s="15"/>
      <c r="N106" s="15"/>
      <c r="O106" s="15"/>
      <c r="P106" s="15">
        <f>Q106+R106+S106+T106</f>
        <v>0</v>
      </c>
      <c r="Q106" s="15"/>
      <c r="R106" s="15"/>
      <c r="S106" s="15"/>
      <c r="T106" s="15"/>
      <c r="U106" s="15"/>
      <c r="V106" s="15"/>
      <c r="W106" s="15"/>
      <c r="X106" s="15"/>
      <c r="Y106" s="15">
        <f>B106+C106+D106+V106+W106+X106</f>
        <v>0</v>
      </c>
      <c r="Z106" s="15"/>
      <c r="AA106" s="15"/>
      <c r="AB106" s="15">
        <f>Y106+AA106</f>
        <v>0</v>
      </c>
    </row>
    <row r="107" spans="1:28">
      <c r="A107" s="16" t="s">
        <v>12</v>
      </c>
      <c r="B107" s="15">
        <f>B105*98/100</f>
        <v>156271.78</v>
      </c>
      <c r="C107" s="15">
        <f>C105*98/100</f>
        <v>48412.98</v>
      </c>
      <c r="D107" s="15">
        <f>E107+F107+G107+H107+I107+J107+K107+L107+M107+N107+O107+P107+U107</f>
        <v>68092</v>
      </c>
      <c r="E107" s="15">
        <f>E104</f>
        <v>0</v>
      </c>
      <c r="F107" s="15">
        <f t="shared" ref="F107:O107" si="27">F104</f>
        <v>0</v>
      </c>
      <c r="G107" s="15">
        <f t="shared" si="27"/>
        <v>720</v>
      </c>
      <c r="H107" s="15">
        <f t="shared" si="27"/>
        <v>1040</v>
      </c>
      <c r="I107" s="15">
        <f t="shared" si="27"/>
        <v>0</v>
      </c>
      <c r="J107" s="15">
        <f t="shared" si="27"/>
        <v>0</v>
      </c>
      <c r="K107" s="15">
        <f t="shared" si="27"/>
        <v>0</v>
      </c>
      <c r="L107" s="15">
        <f t="shared" si="27"/>
        <v>3034</v>
      </c>
      <c r="M107" s="15">
        <f t="shared" si="27"/>
        <v>0</v>
      </c>
      <c r="N107" s="15">
        <f t="shared" si="27"/>
        <v>0</v>
      </c>
      <c r="O107" s="15">
        <f t="shared" si="27"/>
        <v>240</v>
      </c>
      <c r="P107" s="15">
        <f>SUM(Q107:T107)</f>
        <v>61718</v>
      </c>
      <c r="Q107" s="15">
        <f t="shared" ref="Q107:X107" si="28">Q104</f>
        <v>41598</v>
      </c>
      <c r="R107" s="15">
        <f t="shared" si="28"/>
        <v>15300</v>
      </c>
      <c r="S107" s="15">
        <f t="shared" si="28"/>
        <v>2860</v>
      </c>
      <c r="T107" s="15">
        <f t="shared" si="28"/>
        <v>1960</v>
      </c>
      <c r="U107" s="15">
        <f t="shared" si="28"/>
        <v>1340</v>
      </c>
      <c r="V107" s="15">
        <f t="shared" si="28"/>
        <v>0</v>
      </c>
      <c r="W107" s="15">
        <f t="shared" si="28"/>
        <v>0</v>
      </c>
      <c r="X107" s="15">
        <f t="shared" si="28"/>
        <v>0</v>
      </c>
      <c r="Y107" s="17">
        <f>B107+C107+D107+V107+W107+X107</f>
        <v>272776.76</v>
      </c>
      <c r="Z107" s="17"/>
      <c r="AA107" s="15"/>
      <c r="AB107" s="15">
        <f>Y107+AA107</f>
        <v>272776.76</v>
      </c>
    </row>
    <row r="108" spans="1:28">
      <c r="A108" s="16"/>
      <c r="B108" s="17"/>
      <c r="C108" s="17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>
      <c r="A109" s="24" t="s">
        <v>31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>
      <c r="A110" s="16" t="s">
        <v>69</v>
      </c>
      <c r="B110" s="17">
        <v>107188</v>
      </c>
      <c r="C110" s="15">
        <v>33209</v>
      </c>
      <c r="D110" s="15">
        <f>E110+F110+G110+H110+I110+J110+K110+L110+M110+N110+O110+P110+U110</f>
        <v>78064</v>
      </c>
      <c r="E110" s="15"/>
      <c r="F110" s="15"/>
      <c r="G110" s="15">
        <v>520</v>
      </c>
      <c r="H110" s="15">
        <v>100</v>
      </c>
      <c r="I110" s="15"/>
      <c r="J110" s="15">
        <v>100</v>
      </c>
      <c r="K110" s="15"/>
      <c r="L110" s="15">
        <v>2975</v>
      </c>
      <c r="M110" s="15"/>
      <c r="N110" s="15"/>
      <c r="O110" s="15">
        <v>100</v>
      </c>
      <c r="P110" s="15">
        <f>Q110+R110+S110+T110</f>
        <v>73419</v>
      </c>
      <c r="Q110" s="15">
        <v>63014</v>
      </c>
      <c r="R110" s="15">
        <v>6950</v>
      </c>
      <c r="S110" s="15">
        <v>1767</v>
      </c>
      <c r="T110" s="15">
        <v>1688</v>
      </c>
      <c r="U110" s="15">
        <v>850</v>
      </c>
      <c r="V110" s="15"/>
      <c r="W110" s="15"/>
      <c r="X110" s="15">
        <v>6574</v>
      </c>
      <c r="Y110" s="15">
        <f>B110+C110+D110+V110+W110+X110</f>
        <v>225035</v>
      </c>
      <c r="Z110" s="15"/>
      <c r="AA110" s="15"/>
      <c r="AB110" s="15">
        <f>Y110+AA110</f>
        <v>225035</v>
      </c>
    </row>
    <row r="111" spans="1:28">
      <c r="A111" s="16" t="s">
        <v>70</v>
      </c>
      <c r="B111" s="17">
        <v>123565</v>
      </c>
      <c r="C111" s="15">
        <v>38281</v>
      </c>
      <c r="D111" s="15">
        <f>E111+F111+G111+H111+I111+J111+K111+L111+M111+N111+O111+P111+U111</f>
        <v>71872</v>
      </c>
      <c r="E111" s="15"/>
      <c r="F111" s="15"/>
      <c r="G111" s="15">
        <v>487</v>
      </c>
      <c r="H111" s="15">
        <v>199</v>
      </c>
      <c r="I111" s="15">
        <v>390</v>
      </c>
      <c r="J111" s="15">
        <v>96</v>
      </c>
      <c r="K111" s="15"/>
      <c r="L111" s="15">
        <v>4175</v>
      </c>
      <c r="M111" s="15"/>
      <c r="N111" s="25"/>
      <c r="O111" s="15">
        <v>200</v>
      </c>
      <c r="P111" s="15">
        <f>Q111+R111+S111+T111</f>
        <v>64960</v>
      </c>
      <c r="Q111" s="15">
        <v>53298</v>
      </c>
      <c r="R111" s="15">
        <v>8208</v>
      </c>
      <c r="S111" s="15">
        <v>1768</v>
      </c>
      <c r="T111" s="15">
        <v>1686</v>
      </c>
      <c r="U111" s="15">
        <v>1365</v>
      </c>
      <c r="V111" s="15"/>
      <c r="W111" s="15"/>
      <c r="X111" s="15">
        <v>7808</v>
      </c>
      <c r="Y111" s="15">
        <f>B111+C111+D111+V111+W111+X111</f>
        <v>241526</v>
      </c>
      <c r="Z111" s="15"/>
      <c r="AA111" s="15"/>
      <c r="AB111" s="15">
        <f>Y111+AA111</f>
        <v>241526</v>
      </c>
    </row>
    <row r="112" spans="1:28">
      <c r="A112" s="16"/>
      <c r="B112" s="17">
        <v>0</v>
      </c>
      <c r="C112" s="15">
        <v>0</v>
      </c>
      <c r="D112" s="15">
        <f>E112+F112+G112+H112+I112+J112+K112+L112+M112+N112+O112+P112+U112</f>
        <v>0</v>
      </c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>
        <f>Q112+R112+S112+T112</f>
        <v>0</v>
      </c>
      <c r="Q112" s="15"/>
      <c r="R112" s="15"/>
      <c r="S112" s="15"/>
      <c r="T112" s="15"/>
      <c r="U112" s="15"/>
      <c r="V112" s="15"/>
      <c r="W112" s="15"/>
      <c r="X112" s="15"/>
      <c r="Y112" s="15">
        <f>B112+C112+D112+V112+W112+X112</f>
        <v>0</v>
      </c>
      <c r="Z112" s="15"/>
      <c r="AA112" s="15"/>
      <c r="AB112" s="15">
        <f>Y112+AA112</f>
        <v>0</v>
      </c>
    </row>
    <row r="113" spans="1:89">
      <c r="A113" s="16" t="s">
        <v>12</v>
      </c>
      <c r="B113" s="15">
        <f>B111*98/100</f>
        <v>121093.7</v>
      </c>
      <c r="C113" s="15">
        <f>C111*98/100</f>
        <v>37515.379999999997</v>
      </c>
      <c r="D113" s="15">
        <f>E113+F113+G113+H113+I113+J113+K113+L113+M113+N113+O113+P113+U113</f>
        <v>71872</v>
      </c>
      <c r="E113" s="15">
        <f>E110</f>
        <v>0</v>
      </c>
      <c r="F113" s="15">
        <f t="shared" ref="F113:W113" si="29">F110</f>
        <v>0</v>
      </c>
      <c r="G113" s="15">
        <f t="shared" si="29"/>
        <v>520</v>
      </c>
      <c r="H113" s="15">
        <f t="shared" si="29"/>
        <v>100</v>
      </c>
      <c r="I113" s="15">
        <f t="shared" si="29"/>
        <v>0</v>
      </c>
      <c r="J113" s="15">
        <f t="shared" si="29"/>
        <v>100</v>
      </c>
      <c r="K113" s="15">
        <f t="shared" si="29"/>
        <v>0</v>
      </c>
      <c r="L113" s="15">
        <f t="shared" si="29"/>
        <v>2975</v>
      </c>
      <c r="M113" s="15">
        <f t="shared" si="29"/>
        <v>0</v>
      </c>
      <c r="N113" s="15">
        <f t="shared" si="29"/>
        <v>0</v>
      </c>
      <c r="O113" s="15">
        <f t="shared" si="29"/>
        <v>100</v>
      </c>
      <c r="P113" s="32">
        <f>SUM(Q113:T113)-6192</f>
        <v>67227</v>
      </c>
      <c r="Q113" s="15">
        <f t="shared" si="29"/>
        <v>63014</v>
      </c>
      <c r="R113" s="15">
        <f t="shared" si="29"/>
        <v>6950</v>
      </c>
      <c r="S113" s="15">
        <f t="shared" si="29"/>
        <v>1767</v>
      </c>
      <c r="T113" s="15">
        <f t="shared" si="29"/>
        <v>1688</v>
      </c>
      <c r="U113" s="15">
        <f t="shared" si="29"/>
        <v>850</v>
      </c>
      <c r="V113" s="15">
        <f t="shared" si="29"/>
        <v>0</v>
      </c>
      <c r="W113" s="15">
        <f t="shared" si="29"/>
        <v>0</v>
      </c>
      <c r="X113" s="15">
        <f>X110</f>
        <v>6574</v>
      </c>
      <c r="Y113" s="17">
        <f>B113+C113+D113+V113+W113+X113</f>
        <v>237055.08</v>
      </c>
      <c r="Z113" s="17"/>
      <c r="AA113" s="15"/>
      <c r="AB113" s="15">
        <f>Y113+AA113</f>
        <v>237055.08</v>
      </c>
      <c r="AC113" s="4"/>
    </row>
    <row r="114" spans="1:89" s="1" customFormat="1">
      <c r="A114" s="16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7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</row>
    <row r="115" spans="1:89">
      <c r="A115" s="26" t="s">
        <v>36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5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 spans="1:89">
      <c r="A116" s="16" t="s">
        <v>69</v>
      </c>
      <c r="B116" s="17">
        <v>22677</v>
      </c>
      <c r="C116" s="15">
        <v>7025</v>
      </c>
      <c r="D116" s="15">
        <f>E116+F116+G116+H116+I116+J116+K116+L116+M116+N116+O116+P116+U116</f>
        <v>1287</v>
      </c>
      <c r="E116" s="15"/>
      <c r="F116" s="15"/>
      <c r="G116" s="15">
        <v>50</v>
      </c>
      <c r="H116" s="15"/>
      <c r="I116" s="15"/>
      <c r="J116" s="15">
        <v>50</v>
      </c>
      <c r="K116" s="15"/>
      <c r="L116" s="15">
        <v>726</v>
      </c>
      <c r="M116" s="15"/>
      <c r="N116" s="15"/>
      <c r="O116" s="15">
        <v>100</v>
      </c>
      <c r="P116" s="15">
        <f>Q116+R116+S116+T116</f>
        <v>261</v>
      </c>
      <c r="Q116" s="15"/>
      <c r="R116" s="15">
        <v>261</v>
      </c>
      <c r="S116" s="15"/>
      <c r="T116" s="15"/>
      <c r="U116" s="15">
        <v>100</v>
      </c>
      <c r="V116" s="15"/>
      <c r="W116" s="15"/>
      <c r="X116" s="15"/>
      <c r="Y116" s="15">
        <f>B116+C116+D116+V116+W116+X116</f>
        <v>30989</v>
      </c>
      <c r="Z116" s="15"/>
      <c r="AA116" s="15"/>
      <c r="AB116" s="15">
        <f>Y116+AA116</f>
        <v>30989</v>
      </c>
    </row>
    <row r="117" spans="1:89">
      <c r="A117" s="16" t="s">
        <v>70</v>
      </c>
      <c r="B117" s="22">
        <v>24916</v>
      </c>
      <c r="C117" s="19">
        <v>7719</v>
      </c>
      <c r="D117" s="15">
        <f>E117+F117+G117+H117+I117+J117+K117+L117+M117+N117+O117+P117+U117</f>
        <v>4614</v>
      </c>
      <c r="E117" s="15"/>
      <c r="F117" s="15"/>
      <c r="G117" s="15">
        <v>30</v>
      </c>
      <c r="H117" s="15"/>
      <c r="I117" s="15"/>
      <c r="J117" s="15">
        <v>53</v>
      </c>
      <c r="K117" s="15"/>
      <c r="L117" s="15">
        <v>885</v>
      </c>
      <c r="M117" s="15"/>
      <c r="N117" s="15"/>
      <c r="O117" s="15">
        <v>100</v>
      </c>
      <c r="P117" s="15">
        <f>Q117+R117+S117+T117</f>
        <v>3486</v>
      </c>
      <c r="Q117" s="15">
        <v>3000</v>
      </c>
      <c r="R117" s="15">
        <v>486</v>
      </c>
      <c r="S117" s="15"/>
      <c r="T117" s="15"/>
      <c r="U117" s="15">
        <v>60</v>
      </c>
      <c r="V117" s="15"/>
      <c r="W117" s="15"/>
      <c r="X117" s="15"/>
      <c r="Y117" s="15">
        <f>B117+C117+D117+V117+W117+X117</f>
        <v>37249</v>
      </c>
      <c r="Z117" s="15"/>
      <c r="AA117" s="15"/>
      <c r="AB117" s="15">
        <f>Y117+AA117</f>
        <v>37249</v>
      </c>
    </row>
    <row r="118" spans="1:89">
      <c r="A118" s="16"/>
      <c r="B118" s="17">
        <v>0</v>
      </c>
      <c r="C118" s="15">
        <v>0</v>
      </c>
      <c r="D118" s="15">
        <f>E118+F118+G118+H118+I118+J118+K118+L118+M118+N118+O118+P118+U118</f>
        <v>0</v>
      </c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>
        <v>0</v>
      </c>
      <c r="Q118" s="15"/>
      <c r="R118" s="15"/>
      <c r="S118" s="15"/>
      <c r="T118" s="15"/>
      <c r="U118" s="15"/>
      <c r="V118" s="15"/>
      <c r="W118" s="15"/>
      <c r="X118" s="15"/>
      <c r="Y118" s="15">
        <f>B118+C118+D118+V118+W118+X118</f>
        <v>0</v>
      </c>
      <c r="Z118" s="17"/>
      <c r="AA118" s="15"/>
      <c r="AB118" s="15">
        <f>Y118+AA118</f>
        <v>0</v>
      </c>
    </row>
    <row r="119" spans="1:89">
      <c r="A119" s="16" t="s">
        <v>12</v>
      </c>
      <c r="B119" s="15">
        <f>B117*98/100-1186</f>
        <v>23231.68</v>
      </c>
      <c r="C119" s="15">
        <f>C117*98/100-368</f>
        <v>7196.62</v>
      </c>
      <c r="D119" s="15">
        <f>E119+F119+G119+H119+I119+J119+K119+L119+M119+N119+O119+P119+U119</f>
        <v>1287</v>
      </c>
      <c r="E119" s="15">
        <f>E116</f>
        <v>0</v>
      </c>
      <c r="F119" s="15">
        <f t="shared" ref="F119:X119" si="30">F116</f>
        <v>0</v>
      </c>
      <c r="G119" s="15">
        <f t="shared" si="30"/>
        <v>50</v>
      </c>
      <c r="H119" s="15">
        <f t="shared" si="30"/>
        <v>0</v>
      </c>
      <c r="I119" s="15">
        <f t="shared" si="30"/>
        <v>0</v>
      </c>
      <c r="J119" s="15">
        <f t="shared" si="30"/>
        <v>50</v>
      </c>
      <c r="K119" s="15">
        <f t="shared" si="30"/>
        <v>0</v>
      </c>
      <c r="L119" s="15">
        <f t="shared" si="30"/>
        <v>726</v>
      </c>
      <c r="M119" s="15">
        <f t="shared" si="30"/>
        <v>0</v>
      </c>
      <c r="N119" s="15">
        <f t="shared" si="30"/>
        <v>0</v>
      </c>
      <c r="O119" s="15">
        <f t="shared" si="30"/>
        <v>100</v>
      </c>
      <c r="P119" s="15">
        <f>SUM(Q119:T119)</f>
        <v>261</v>
      </c>
      <c r="Q119" s="15">
        <f t="shared" si="30"/>
        <v>0</v>
      </c>
      <c r="R119" s="15">
        <f t="shared" si="30"/>
        <v>261</v>
      </c>
      <c r="S119" s="15">
        <f t="shared" si="30"/>
        <v>0</v>
      </c>
      <c r="T119" s="15">
        <f t="shared" si="30"/>
        <v>0</v>
      </c>
      <c r="U119" s="15">
        <f t="shared" si="30"/>
        <v>100</v>
      </c>
      <c r="V119" s="15">
        <f t="shared" si="30"/>
        <v>0</v>
      </c>
      <c r="W119" s="15">
        <f t="shared" si="30"/>
        <v>0</v>
      </c>
      <c r="X119" s="15">
        <f t="shared" si="30"/>
        <v>0</v>
      </c>
      <c r="Y119" s="17">
        <f>B119+C119+D119+V119+W119+X119</f>
        <v>31715.3</v>
      </c>
      <c r="Z119" s="17"/>
      <c r="AA119" s="15"/>
      <c r="AB119" s="19">
        <f>Y119+AA119+1</f>
        <v>31716.3</v>
      </c>
    </row>
    <row r="120" spans="1:89">
      <c r="A120" s="16"/>
      <c r="B120" s="17"/>
      <c r="C120" s="17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7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89">
      <c r="A121" s="26" t="s">
        <v>66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9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 spans="1:89">
      <c r="A122" s="16" t="s">
        <v>69</v>
      </c>
      <c r="B122" s="17">
        <v>83671</v>
      </c>
      <c r="C122" s="15">
        <v>25921</v>
      </c>
      <c r="D122" s="15">
        <f>E122+F122+G122+H122+I122+J122+K122+L122+M122+N122+O122+P122+U122</f>
        <v>7504</v>
      </c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>
        <f>Q122+R122+S122+T122</f>
        <v>7504</v>
      </c>
      <c r="Q122" s="15">
        <v>4241</v>
      </c>
      <c r="R122" s="15">
        <v>3263</v>
      </c>
      <c r="S122" s="15"/>
      <c r="T122" s="15"/>
      <c r="U122" s="15"/>
      <c r="V122" s="15"/>
      <c r="W122" s="15"/>
      <c r="X122" s="15">
        <v>11585</v>
      </c>
      <c r="Y122" s="15">
        <f>B122+C122+D122+V122+W122+X122</f>
        <v>128681</v>
      </c>
      <c r="Z122" s="15"/>
      <c r="AA122" s="15"/>
      <c r="AB122" s="15">
        <f>Y122+AA122</f>
        <v>128681</v>
      </c>
    </row>
    <row r="123" spans="1:89">
      <c r="A123" s="16" t="s">
        <v>70</v>
      </c>
      <c r="B123" s="22">
        <v>99655</v>
      </c>
      <c r="C123" s="15">
        <v>30873</v>
      </c>
      <c r="D123" s="15">
        <f>E123+F123+G123+H123+I123+J123+K123+L123+M123+N123+O123+P123+U123</f>
        <v>41041</v>
      </c>
      <c r="E123" s="15"/>
      <c r="F123" s="15"/>
      <c r="G123" s="15">
        <v>1845</v>
      </c>
      <c r="H123" s="15">
        <v>3020</v>
      </c>
      <c r="I123" s="15">
        <v>390</v>
      </c>
      <c r="J123" s="15">
        <v>500</v>
      </c>
      <c r="K123" s="15"/>
      <c r="L123" s="15">
        <v>4460</v>
      </c>
      <c r="M123" s="15"/>
      <c r="N123" s="15">
        <v>5400</v>
      </c>
      <c r="O123" s="15">
        <v>282</v>
      </c>
      <c r="P123" s="15">
        <f>Q123+R123+S123+T123</f>
        <v>15967</v>
      </c>
      <c r="Q123" s="15">
        <v>9150</v>
      </c>
      <c r="R123" s="15">
        <v>5615</v>
      </c>
      <c r="S123" s="15">
        <v>991</v>
      </c>
      <c r="T123" s="15">
        <v>211</v>
      </c>
      <c r="U123" s="15">
        <v>9177</v>
      </c>
      <c r="V123" s="15"/>
      <c r="W123" s="15"/>
      <c r="X123" s="15">
        <v>15258</v>
      </c>
      <c r="Y123" s="15">
        <f>B123+C123+D123+V123+W123+X123</f>
        <v>186827</v>
      </c>
      <c r="Z123" s="15"/>
      <c r="AA123" s="15">
        <v>7200</v>
      </c>
      <c r="AB123" s="15">
        <f>Y123+AA123</f>
        <v>194027</v>
      </c>
    </row>
    <row r="124" spans="1:89">
      <c r="A124" s="16"/>
      <c r="B124" s="17">
        <v>0</v>
      </c>
      <c r="C124" s="15">
        <v>0</v>
      </c>
      <c r="D124" s="15">
        <f>E124+F124+G124+H124+I124+J124+K124+L124+M124+N124+O124+P124+U124</f>
        <v>0</v>
      </c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>
        <f>Q124+R124+S124+T124</f>
        <v>0</v>
      </c>
      <c r="Q124" s="15"/>
      <c r="R124" s="15"/>
      <c r="S124" s="15"/>
      <c r="T124" s="15"/>
      <c r="U124" s="15"/>
      <c r="V124" s="15"/>
      <c r="W124" s="15"/>
      <c r="X124" s="15"/>
      <c r="Y124" s="15">
        <f>B124+C124+D124+V124+W124+X124</f>
        <v>0</v>
      </c>
      <c r="Z124" s="15"/>
      <c r="AA124" s="15"/>
      <c r="AB124" s="15">
        <f>Y124+AA124</f>
        <v>0</v>
      </c>
    </row>
    <row r="125" spans="1:89">
      <c r="A125" s="16" t="s">
        <v>12</v>
      </c>
      <c r="B125" s="15">
        <f>B123*98/100</f>
        <v>97661.9</v>
      </c>
      <c r="C125" s="15">
        <f>C123*98/100</f>
        <v>30255.54</v>
      </c>
      <c r="D125" s="15">
        <f>E125+F125+G125+H125+I125+J125+K125+L125+M125+N125+O125+P125+U125</f>
        <v>7504</v>
      </c>
      <c r="E125" s="15">
        <f>E122</f>
        <v>0</v>
      </c>
      <c r="F125" s="15">
        <f t="shared" ref="F125:O125" si="31">F122</f>
        <v>0</v>
      </c>
      <c r="G125" s="15">
        <f t="shared" si="31"/>
        <v>0</v>
      </c>
      <c r="H125" s="15">
        <f t="shared" si="31"/>
        <v>0</v>
      </c>
      <c r="I125" s="15">
        <f t="shared" si="31"/>
        <v>0</v>
      </c>
      <c r="J125" s="15">
        <f t="shared" si="31"/>
        <v>0</v>
      </c>
      <c r="K125" s="15">
        <f t="shared" si="31"/>
        <v>0</v>
      </c>
      <c r="L125" s="15">
        <f t="shared" si="31"/>
        <v>0</v>
      </c>
      <c r="M125" s="15">
        <f t="shared" si="31"/>
        <v>0</v>
      </c>
      <c r="N125" s="15">
        <f t="shared" si="31"/>
        <v>0</v>
      </c>
      <c r="O125" s="15">
        <f t="shared" si="31"/>
        <v>0</v>
      </c>
      <c r="P125" s="15">
        <f>SUM(Q125:T125)</f>
        <v>7504</v>
      </c>
      <c r="Q125" s="15">
        <f t="shared" ref="Q125:W125" si="32">Q122</f>
        <v>4241</v>
      </c>
      <c r="R125" s="15">
        <f t="shared" si="32"/>
        <v>3263</v>
      </c>
      <c r="S125" s="15">
        <f t="shared" si="32"/>
        <v>0</v>
      </c>
      <c r="T125" s="15">
        <f t="shared" si="32"/>
        <v>0</v>
      </c>
      <c r="U125" s="15">
        <f t="shared" si="32"/>
        <v>0</v>
      </c>
      <c r="V125" s="15">
        <f t="shared" si="32"/>
        <v>0</v>
      </c>
      <c r="W125" s="15">
        <f t="shared" si="32"/>
        <v>0</v>
      </c>
      <c r="X125" s="15">
        <f>X122</f>
        <v>11585</v>
      </c>
      <c r="Y125" s="17">
        <f>B125+C125+D125+V125+W125+X125</f>
        <v>147006.44</v>
      </c>
      <c r="Z125" s="17"/>
      <c r="AA125" s="15"/>
      <c r="AB125" s="15">
        <f>Y125+AA125+1</f>
        <v>147007.44</v>
      </c>
    </row>
    <row r="126" spans="1:89">
      <c r="A126" s="16"/>
      <c r="B126" s="17"/>
      <c r="C126" s="17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7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89">
      <c r="A127" s="26" t="s">
        <v>32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5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spans="1:89">
      <c r="A128" s="16" t="s">
        <v>69</v>
      </c>
      <c r="B128" s="17">
        <v>91723</v>
      </c>
      <c r="C128" s="15">
        <v>28416</v>
      </c>
      <c r="D128" s="15">
        <f>E128+F128+G128+H128+I128+J128+K128+L128+M128+N128+O128+P128+U128</f>
        <v>34315</v>
      </c>
      <c r="E128" s="15"/>
      <c r="F128" s="15"/>
      <c r="G128" s="15">
        <v>700</v>
      </c>
      <c r="H128" s="15">
        <v>1225</v>
      </c>
      <c r="I128" s="15"/>
      <c r="J128" s="15">
        <v>440</v>
      </c>
      <c r="K128" s="15"/>
      <c r="L128" s="15">
        <v>967</v>
      </c>
      <c r="M128" s="15"/>
      <c r="N128" s="15"/>
      <c r="O128" s="15"/>
      <c r="P128" s="15">
        <f>Q128+R128+S128+T128</f>
        <v>28383</v>
      </c>
      <c r="Q128" s="15">
        <v>14015</v>
      </c>
      <c r="R128" s="15">
        <v>9300</v>
      </c>
      <c r="S128" s="15">
        <v>4200</v>
      </c>
      <c r="T128" s="15">
        <v>868</v>
      </c>
      <c r="U128" s="15">
        <v>2600</v>
      </c>
      <c r="V128" s="15"/>
      <c r="W128" s="15"/>
      <c r="X128" s="15">
        <v>23778</v>
      </c>
      <c r="Y128" s="15">
        <f>B128+C128+D128+V128+W128+X128</f>
        <v>178232</v>
      </c>
      <c r="Z128" s="15"/>
      <c r="AA128" s="15"/>
      <c r="AB128" s="15">
        <f>Y128+AA128</f>
        <v>178232</v>
      </c>
    </row>
    <row r="129" spans="1:28">
      <c r="A129" s="16" t="s">
        <v>70</v>
      </c>
      <c r="B129" s="17">
        <v>107969</v>
      </c>
      <c r="C129" s="15">
        <v>33449</v>
      </c>
      <c r="D129" s="15">
        <f>E129+F129+G129+H129+I129+J129+K129+L129+M129+N129+O129+P129+U129</f>
        <v>50939</v>
      </c>
      <c r="E129" s="15"/>
      <c r="F129" s="15"/>
      <c r="G129" s="15">
        <v>670</v>
      </c>
      <c r="H129" s="15">
        <v>1265</v>
      </c>
      <c r="I129" s="15"/>
      <c r="J129" s="15">
        <v>440</v>
      </c>
      <c r="K129" s="15"/>
      <c r="L129" s="15">
        <v>2500</v>
      </c>
      <c r="M129" s="15"/>
      <c r="N129" s="15"/>
      <c r="O129" s="15"/>
      <c r="P129" s="15">
        <f>Q129+R129+S129+T129</f>
        <v>44438</v>
      </c>
      <c r="Q129" s="15">
        <v>29531</v>
      </c>
      <c r="R129" s="15">
        <v>8942</v>
      </c>
      <c r="S129" s="15">
        <v>5097</v>
      </c>
      <c r="T129" s="15">
        <v>868</v>
      </c>
      <c r="U129" s="15">
        <v>1626</v>
      </c>
      <c r="V129" s="15"/>
      <c r="W129" s="15"/>
      <c r="X129" s="15">
        <v>23865</v>
      </c>
      <c r="Y129" s="15">
        <f>B129+C129+D129+V129+W129+X129</f>
        <v>216222</v>
      </c>
      <c r="Z129" s="15"/>
      <c r="AA129" s="15"/>
      <c r="AB129" s="15">
        <f>Y129+AA129</f>
        <v>216222</v>
      </c>
    </row>
    <row r="130" spans="1:28">
      <c r="A130" s="16"/>
      <c r="B130" s="17">
        <v>0</v>
      </c>
      <c r="C130" s="15">
        <v>0</v>
      </c>
      <c r="D130" s="15">
        <f>E130+F130+G130+H130+I130+J130+K130+L130+M130+N130+O130+P130+U130</f>
        <v>0</v>
      </c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>
        <f>Q130+R130+S130+T130</f>
        <v>0</v>
      </c>
      <c r="Q130" s="15"/>
      <c r="R130" s="15"/>
      <c r="S130" s="15"/>
      <c r="T130" s="15"/>
      <c r="U130" s="15"/>
      <c r="V130" s="15"/>
      <c r="W130" s="15"/>
      <c r="X130" s="15"/>
      <c r="Y130" s="15">
        <f>B130+C130+D130+V130+W130+X130</f>
        <v>0</v>
      </c>
      <c r="Z130" s="15"/>
      <c r="AA130" s="15"/>
      <c r="AB130" s="15">
        <f>Y130+AA130</f>
        <v>0</v>
      </c>
    </row>
    <row r="131" spans="1:28">
      <c r="A131" s="16" t="s">
        <v>12</v>
      </c>
      <c r="B131" s="15">
        <f>B129*98/100</f>
        <v>105809.62</v>
      </c>
      <c r="C131" s="15">
        <f>C129*98/100</f>
        <v>32780.019999999997</v>
      </c>
      <c r="D131" s="15">
        <f>E131+F131+G131+H131+I131+J131+K131+L131+M131+N131+O131+P131+U131</f>
        <v>34315</v>
      </c>
      <c r="E131" s="15">
        <f>E128</f>
        <v>0</v>
      </c>
      <c r="F131" s="15">
        <f t="shared" ref="F131:W131" si="33">F128</f>
        <v>0</v>
      </c>
      <c r="G131" s="15">
        <f t="shared" si="33"/>
        <v>700</v>
      </c>
      <c r="H131" s="15">
        <f t="shared" si="33"/>
        <v>1225</v>
      </c>
      <c r="I131" s="15">
        <f t="shared" si="33"/>
        <v>0</v>
      </c>
      <c r="J131" s="15">
        <f t="shared" si="33"/>
        <v>440</v>
      </c>
      <c r="K131" s="15">
        <f t="shared" si="33"/>
        <v>0</v>
      </c>
      <c r="L131" s="15">
        <f t="shared" si="33"/>
        <v>967</v>
      </c>
      <c r="M131" s="15">
        <f t="shared" si="33"/>
        <v>0</v>
      </c>
      <c r="N131" s="15">
        <f t="shared" si="33"/>
        <v>0</v>
      </c>
      <c r="O131" s="15">
        <f t="shared" si="33"/>
        <v>0</v>
      </c>
      <c r="P131" s="15">
        <f>SUM(Q131:T131)</f>
        <v>28383</v>
      </c>
      <c r="Q131" s="15">
        <f t="shared" si="33"/>
        <v>14015</v>
      </c>
      <c r="R131" s="15">
        <f t="shared" si="33"/>
        <v>9300</v>
      </c>
      <c r="S131" s="15">
        <f t="shared" si="33"/>
        <v>4200</v>
      </c>
      <c r="T131" s="15">
        <f t="shared" si="33"/>
        <v>868</v>
      </c>
      <c r="U131" s="15">
        <f t="shared" si="33"/>
        <v>2600</v>
      </c>
      <c r="V131" s="15">
        <f t="shared" si="33"/>
        <v>0</v>
      </c>
      <c r="W131" s="15">
        <f t="shared" si="33"/>
        <v>0</v>
      </c>
      <c r="X131" s="15">
        <f>X128</f>
        <v>23778</v>
      </c>
      <c r="Y131" s="17">
        <f>B131+C131+D131+V131+W131+X131</f>
        <v>196682.63999999998</v>
      </c>
      <c r="Z131" s="17"/>
      <c r="AA131" s="15"/>
      <c r="AB131" s="15">
        <f>Y131+AA131</f>
        <v>196682.63999999998</v>
      </c>
    </row>
    <row r="132" spans="1:28">
      <c r="A132" s="16"/>
      <c r="B132" s="17"/>
      <c r="C132" s="17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7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>
      <c r="A133" s="26" t="s">
        <v>33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5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 spans="1:28">
      <c r="A134" s="16" t="s">
        <v>69</v>
      </c>
      <c r="B134" s="17">
        <v>45470</v>
      </c>
      <c r="C134" s="15">
        <v>14087</v>
      </c>
      <c r="D134" s="15">
        <f>E134+F134+G134+H134+I134+J134+K134+L134+M134+N134+O134+P134+U134</f>
        <v>32136</v>
      </c>
      <c r="E134" s="15">
        <v>5213</v>
      </c>
      <c r="F134" s="15"/>
      <c r="G134" s="15">
        <v>230</v>
      </c>
      <c r="H134" s="15"/>
      <c r="I134" s="15"/>
      <c r="J134" s="15"/>
      <c r="K134" s="15"/>
      <c r="L134" s="15">
        <v>950</v>
      </c>
      <c r="M134" s="15"/>
      <c r="N134" s="15"/>
      <c r="O134" s="15"/>
      <c r="P134" s="15">
        <f>Q134+R134+S134+T134</f>
        <v>25429</v>
      </c>
      <c r="Q134" s="15">
        <v>17029</v>
      </c>
      <c r="R134" s="15">
        <v>7100</v>
      </c>
      <c r="S134" s="15">
        <v>1100</v>
      </c>
      <c r="T134" s="15">
        <v>200</v>
      </c>
      <c r="U134" s="15">
        <v>314</v>
      </c>
      <c r="V134" s="15"/>
      <c r="W134" s="15"/>
      <c r="X134" s="15"/>
      <c r="Y134" s="15">
        <f>B134+C134+D134+V134+W134+X134</f>
        <v>91693</v>
      </c>
      <c r="Z134" s="15"/>
      <c r="AA134" s="15"/>
      <c r="AB134" s="15">
        <f>Y134+AA134</f>
        <v>91693</v>
      </c>
    </row>
    <row r="135" spans="1:28">
      <c r="A135" s="16" t="s">
        <v>70</v>
      </c>
      <c r="B135" s="17">
        <v>53899</v>
      </c>
      <c r="C135" s="15">
        <v>16698</v>
      </c>
      <c r="D135" s="15">
        <f>E135+F135+G135+H135+I135+J135+K135+L135+M135+N135+O135+P135+U135</f>
        <v>32132</v>
      </c>
      <c r="E135" s="15">
        <v>6268</v>
      </c>
      <c r="F135" s="15"/>
      <c r="G135" s="15">
        <v>120</v>
      </c>
      <c r="H135" s="15"/>
      <c r="I135" s="15"/>
      <c r="J135" s="15"/>
      <c r="K135" s="15"/>
      <c r="L135" s="15">
        <v>1100</v>
      </c>
      <c r="M135" s="15"/>
      <c r="N135" s="15"/>
      <c r="O135" s="15"/>
      <c r="P135" s="15">
        <f>Q135+R135+S135+T135</f>
        <v>24260</v>
      </c>
      <c r="Q135" s="15">
        <v>16987</v>
      </c>
      <c r="R135" s="15">
        <v>6300</v>
      </c>
      <c r="S135" s="15">
        <v>790</v>
      </c>
      <c r="T135" s="15">
        <v>183</v>
      </c>
      <c r="U135" s="15">
        <v>384</v>
      </c>
      <c r="V135" s="15"/>
      <c r="W135" s="15"/>
      <c r="X135" s="15"/>
      <c r="Y135" s="15">
        <f>B135+C135+D135+V135+W135+X135</f>
        <v>102729</v>
      </c>
      <c r="Z135" s="15"/>
      <c r="AA135" s="15"/>
      <c r="AB135" s="15">
        <f>Y135+AA135</f>
        <v>102729</v>
      </c>
    </row>
    <row r="136" spans="1:28">
      <c r="A136" s="16"/>
      <c r="B136" s="17">
        <v>0</v>
      </c>
      <c r="C136" s="15">
        <v>0</v>
      </c>
      <c r="D136" s="15">
        <f>E136+F136+G136+H136+I136+J136+K136+L136+M136+N136+O136+P136+U136</f>
        <v>0</v>
      </c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>
        <f>Q136+R136+S136+T136</f>
        <v>0</v>
      </c>
      <c r="Q136" s="15"/>
      <c r="R136" s="15"/>
      <c r="S136" s="15"/>
      <c r="T136" s="15"/>
      <c r="U136" s="15">
        <v>0</v>
      </c>
      <c r="V136" s="15"/>
      <c r="W136" s="15"/>
      <c r="X136" s="15"/>
      <c r="Y136" s="15">
        <f>B136+C136+D136+V136+W136+X136</f>
        <v>0</v>
      </c>
      <c r="Z136" s="15"/>
      <c r="AA136" s="15"/>
      <c r="AB136" s="15">
        <f>Y136+AA136</f>
        <v>0</v>
      </c>
    </row>
    <row r="137" spans="1:28">
      <c r="A137" s="16" t="s">
        <v>12</v>
      </c>
      <c r="B137" s="15">
        <f>B135*98/100-1909</f>
        <v>50912.02</v>
      </c>
      <c r="C137" s="15">
        <f>C135*98/100-591</f>
        <v>15773.04</v>
      </c>
      <c r="D137" s="15">
        <f>E137+F137+G137+H137+I137+J137+K137+L137+M137+N137+O137+P137+U137</f>
        <v>32136</v>
      </c>
      <c r="E137" s="15">
        <f>E134</f>
        <v>5213</v>
      </c>
      <c r="F137" s="15">
        <f t="shared" ref="F137:O137" si="34">F134</f>
        <v>0</v>
      </c>
      <c r="G137" s="15">
        <f t="shared" si="34"/>
        <v>230</v>
      </c>
      <c r="H137" s="15">
        <f t="shared" si="34"/>
        <v>0</v>
      </c>
      <c r="I137" s="15">
        <f t="shared" si="34"/>
        <v>0</v>
      </c>
      <c r="J137" s="15">
        <f t="shared" si="34"/>
        <v>0</v>
      </c>
      <c r="K137" s="15">
        <f t="shared" si="34"/>
        <v>0</v>
      </c>
      <c r="L137" s="15">
        <f t="shared" si="34"/>
        <v>950</v>
      </c>
      <c r="M137" s="15">
        <f t="shared" si="34"/>
        <v>0</v>
      </c>
      <c r="N137" s="15">
        <f t="shared" si="34"/>
        <v>0</v>
      </c>
      <c r="O137" s="15">
        <f t="shared" si="34"/>
        <v>0</v>
      </c>
      <c r="P137" s="15">
        <f>SUM(Q137:T137)</f>
        <v>25429</v>
      </c>
      <c r="Q137" s="15">
        <f t="shared" ref="Q137:X137" si="35">Q134</f>
        <v>17029</v>
      </c>
      <c r="R137" s="15">
        <f t="shared" si="35"/>
        <v>7100</v>
      </c>
      <c r="S137" s="15">
        <f t="shared" si="35"/>
        <v>1100</v>
      </c>
      <c r="T137" s="15">
        <f t="shared" si="35"/>
        <v>200</v>
      </c>
      <c r="U137" s="15">
        <f t="shared" si="35"/>
        <v>314</v>
      </c>
      <c r="V137" s="15">
        <f t="shared" si="35"/>
        <v>0</v>
      </c>
      <c r="W137" s="15">
        <f t="shared" si="35"/>
        <v>0</v>
      </c>
      <c r="X137" s="15">
        <f t="shared" si="35"/>
        <v>0</v>
      </c>
      <c r="Y137" s="17">
        <f>B137+C137+D137+V137+W137+X137</f>
        <v>98821.06</v>
      </c>
      <c r="Z137" s="17"/>
      <c r="AA137" s="15"/>
      <c r="AB137" s="15">
        <f>Y137+AA137</f>
        <v>98821.06</v>
      </c>
    </row>
    <row r="138" spans="1:28">
      <c r="A138" s="16"/>
      <c r="B138" s="17"/>
      <c r="C138" s="17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7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>
      <c r="A139" s="26" t="s">
        <v>34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5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 spans="1:28">
      <c r="A140" s="16" t="s">
        <v>69</v>
      </c>
      <c r="B140" s="17">
        <v>24328</v>
      </c>
      <c r="C140" s="15">
        <v>7537</v>
      </c>
      <c r="D140" s="15">
        <f>E140+F140+G140+H140+I140+J140+K140+L140+M140+N140+O140+P140+U140</f>
        <v>2310</v>
      </c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>
        <f>Q140+R140+S140+T140</f>
        <v>2250</v>
      </c>
      <c r="Q140" s="15">
        <v>2130</v>
      </c>
      <c r="R140" s="15">
        <v>60</v>
      </c>
      <c r="S140" s="15">
        <v>60</v>
      </c>
      <c r="T140" s="15"/>
      <c r="U140" s="15">
        <v>60</v>
      </c>
      <c r="V140" s="15"/>
      <c r="W140" s="15"/>
      <c r="X140" s="15"/>
      <c r="Y140" s="15">
        <f>B140+C140+D140+V140+W140+X140</f>
        <v>34175</v>
      </c>
      <c r="Z140" s="15"/>
      <c r="AA140" s="15"/>
      <c r="AB140" s="15">
        <f>Y140+AA140</f>
        <v>34175</v>
      </c>
    </row>
    <row r="141" spans="1:28">
      <c r="A141" s="16" t="s">
        <v>70</v>
      </c>
      <c r="B141" s="22">
        <v>24411</v>
      </c>
      <c r="C141" s="19">
        <v>7563</v>
      </c>
      <c r="D141" s="15">
        <f>E141+F141+G141+H141+I141+J141+K141+L141+M141+N141+O141+P141+U141</f>
        <v>2770</v>
      </c>
      <c r="E141" s="15"/>
      <c r="F141" s="15"/>
      <c r="G141" s="15"/>
      <c r="H141" s="15"/>
      <c r="I141" s="15"/>
      <c r="J141" s="15"/>
      <c r="K141" s="15"/>
      <c r="L141" s="15">
        <v>250</v>
      </c>
      <c r="M141" s="15"/>
      <c r="N141" s="15"/>
      <c r="O141" s="15"/>
      <c r="P141" s="15">
        <f>Q141+R141+S141+T141</f>
        <v>2460</v>
      </c>
      <c r="Q141" s="15">
        <v>2370</v>
      </c>
      <c r="R141" s="15">
        <v>60</v>
      </c>
      <c r="S141" s="15">
        <v>30</v>
      </c>
      <c r="T141" s="15"/>
      <c r="U141" s="15">
        <v>60</v>
      </c>
      <c r="V141" s="15"/>
      <c r="W141" s="15"/>
      <c r="X141" s="15"/>
      <c r="Y141" s="15">
        <f>B141+C141+D141+V141+W141+X141</f>
        <v>34744</v>
      </c>
      <c r="Z141" s="15"/>
      <c r="AA141" s="15"/>
      <c r="AB141" s="15">
        <f>Y141+AA141</f>
        <v>34744</v>
      </c>
    </row>
    <row r="142" spans="1:28">
      <c r="A142" s="16"/>
      <c r="B142" s="17">
        <v>0</v>
      </c>
      <c r="C142" s="15">
        <v>0</v>
      </c>
      <c r="D142" s="15">
        <f>E142+F142+G142+H142+I142+J142+K142+L142+M142+N142+O142+P142+U142</f>
        <v>0</v>
      </c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>
        <f>Q142+R142+S142+T142</f>
        <v>0</v>
      </c>
      <c r="Q142" s="15"/>
      <c r="R142" s="15"/>
      <c r="S142" s="15"/>
      <c r="T142" s="15"/>
      <c r="U142" s="15">
        <v>0</v>
      </c>
      <c r="V142" s="15"/>
      <c r="W142" s="15"/>
      <c r="X142" s="15"/>
      <c r="Y142" s="15">
        <f>B142+C142+D142+V142+W142+X142</f>
        <v>0</v>
      </c>
      <c r="Z142" s="15"/>
      <c r="AA142" s="15"/>
      <c r="AB142" s="15">
        <f>Y142+AA142</f>
        <v>0</v>
      </c>
    </row>
    <row r="143" spans="1:28">
      <c r="A143" s="16" t="s">
        <v>12</v>
      </c>
      <c r="B143" s="15">
        <f>B141*98/100+1011</f>
        <v>24933.78</v>
      </c>
      <c r="C143" s="15">
        <f>C141*98/100+313</f>
        <v>7724.74</v>
      </c>
      <c r="D143" s="15">
        <f>E143+F143+G143+H143+I143+J143+K143+L143+M143+N143+O143+P143+U143</f>
        <v>2310</v>
      </c>
      <c r="E143" s="15">
        <f>E140</f>
        <v>0</v>
      </c>
      <c r="F143" s="15">
        <f t="shared" ref="F143:O143" si="36">F140</f>
        <v>0</v>
      </c>
      <c r="G143" s="15">
        <f t="shared" si="36"/>
        <v>0</v>
      </c>
      <c r="H143" s="15">
        <f t="shared" si="36"/>
        <v>0</v>
      </c>
      <c r="I143" s="15">
        <f t="shared" si="36"/>
        <v>0</v>
      </c>
      <c r="J143" s="15">
        <f t="shared" si="36"/>
        <v>0</v>
      </c>
      <c r="K143" s="15">
        <f t="shared" si="36"/>
        <v>0</v>
      </c>
      <c r="L143" s="15">
        <f t="shared" si="36"/>
        <v>0</v>
      </c>
      <c r="M143" s="15">
        <f t="shared" si="36"/>
        <v>0</v>
      </c>
      <c r="N143" s="15">
        <f t="shared" si="36"/>
        <v>0</v>
      </c>
      <c r="O143" s="15">
        <f t="shared" si="36"/>
        <v>0</v>
      </c>
      <c r="P143" s="15">
        <f>SUM(Q143:T143)</f>
        <v>2250</v>
      </c>
      <c r="Q143" s="15">
        <f t="shared" ref="Q143:X143" si="37">Q140</f>
        <v>2130</v>
      </c>
      <c r="R143" s="15">
        <f t="shared" si="37"/>
        <v>60</v>
      </c>
      <c r="S143" s="15">
        <f t="shared" si="37"/>
        <v>60</v>
      </c>
      <c r="T143" s="15">
        <f t="shared" si="37"/>
        <v>0</v>
      </c>
      <c r="U143" s="15">
        <f t="shared" si="37"/>
        <v>60</v>
      </c>
      <c r="V143" s="15">
        <f t="shared" si="37"/>
        <v>0</v>
      </c>
      <c r="W143" s="15">
        <f t="shared" si="37"/>
        <v>0</v>
      </c>
      <c r="X143" s="15">
        <f t="shared" si="37"/>
        <v>0</v>
      </c>
      <c r="Y143" s="17">
        <f>B143+C143+D143+V143+W143+X143</f>
        <v>34968.519999999997</v>
      </c>
      <c r="Z143" s="17"/>
      <c r="AA143" s="15"/>
      <c r="AB143" s="19">
        <f>Y143+AA143</f>
        <v>34968.519999999997</v>
      </c>
    </row>
    <row r="144" spans="1:28">
      <c r="A144" s="16"/>
      <c r="B144" s="17"/>
      <c r="C144" s="17"/>
      <c r="D144" s="18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7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>
      <c r="A145" s="26" t="s">
        <v>35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5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 spans="1:28">
      <c r="A146" s="16" t="s">
        <v>69</v>
      </c>
      <c r="B146" s="17">
        <v>88073</v>
      </c>
      <c r="C146" s="15">
        <v>27285</v>
      </c>
      <c r="D146" s="15">
        <f>E146+F146+G146+H146+I146+J146+K146+L146+M146+N146+O146+P146+U146</f>
        <v>51695</v>
      </c>
      <c r="E146" s="15"/>
      <c r="F146" s="15"/>
      <c r="G146" s="15">
        <v>260</v>
      </c>
      <c r="H146" s="15">
        <v>750</v>
      </c>
      <c r="I146" s="15"/>
      <c r="J146" s="15"/>
      <c r="K146" s="15"/>
      <c r="L146" s="15">
        <v>105</v>
      </c>
      <c r="M146" s="15"/>
      <c r="N146" s="15"/>
      <c r="O146" s="15">
        <v>180</v>
      </c>
      <c r="P146" s="15">
        <f>Q146+R146+S146+T146</f>
        <v>49600</v>
      </c>
      <c r="Q146" s="15">
        <v>41200</v>
      </c>
      <c r="R146" s="15">
        <v>6600</v>
      </c>
      <c r="S146" s="15">
        <v>1250</v>
      </c>
      <c r="T146" s="15">
        <v>550</v>
      </c>
      <c r="U146" s="15">
        <v>800</v>
      </c>
      <c r="V146" s="15"/>
      <c r="W146" s="15"/>
      <c r="X146" s="15">
        <v>8254</v>
      </c>
      <c r="Y146" s="15">
        <f>B146+C146+D146+V146+W146+X146</f>
        <v>175307</v>
      </c>
      <c r="Z146" s="15"/>
      <c r="AA146" s="15"/>
      <c r="AB146" s="15">
        <f>Y146+AA146</f>
        <v>175307</v>
      </c>
    </row>
    <row r="147" spans="1:28">
      <c r="A147" s="16" t="s">
        <v>70</v>
      </c>
      <c r="B147" s="17">
        <v>103702</v>
      </c>
      <c r="C147" s="15">
        <v>32127</v>
      </c>
      <c r="D147" s="15">
        <f>E147+F147+G147+H147+I147+J147+K147+L147+M147+N147+O147+P147+U147</f>
        <v>39032</v>
      </c>
      <c r="E147" s="15"/>
      <c r="F147" s="15"/>
      <c r="G147" s="15">
        <v>462</v>
      </c>
      <c r="H147" s="15">
        <v>800</v>
      </c>
      <c r="I147" s="15"/>
      <c r="J147" s="15"/>
      <c r="K147" s="15"/>
      <c r="L147" s="15">
        <v>1860</v>
      </c>
      <c r="M147" s="15"/>
      <c r="N147" s="15"/>
      <c r="O147" s="15">
        <v>150</v>
      </c>
      <c r="P147" s="15">
        <f>Q147+R147+S147+T147</f>
        <v>34140</v>
      </c>
      <c r="Q147" s="15">
        <v>25050</v>
      </c>
      <c r="R147" s="15">
        <v>7810</v>
      </c>
      <c r="S147" s="15">
        <v>670</v>
      </c>
      <c r="T147" s="15">
        <v>610</v>
      </c>
      <c r="U147" s="15">
        <v>1620</v>
      </c>
      <c r="V147" s="15"/>
      <c r="W147" s="15"/>
      <c r="X147" s="15">
        <v>9054</v>
      </c>
      <c r="Y147" s="15">
        <f>B147+C147+D147+V147+W147+X147</f>
        <v>183915</v>
      </c>
      <c r="Z147" s="15"/>
      <c r="AA147" s="15">
        <v>3700</v>
      </c>
      <c r="AB147" s="15">
        <f>Y147+AA147</f>
        <v>187615</v>
      </c>
    </row>
    <row r="148" spans="1:28">
      <c r="A148" s="16"/>
      <c r="B148" s="17">
        <v>0</v>
      </c>
      <c r="C148" s="15">
        <v>0</v>
      </c>
      <c r="D148" s="15">
        <f>E148+F148+G148+H148+I148+J148+K148+L148+M148+N148+O148+P148+U148</f>
        <v>0</v>
      </c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>
        <f>Q148+R148+S148+T148</f>
        <v>0</v>
      </c>
      <c r="Q148" s="15"/>
      <c r="R148" s="15"/>
      <c r="S148" s="15"/>
      <c r="T148" s="15"/>
      <c r="U148" s="15"/>
      <c r="V148" s="15"/>
      <c r="W148" s="15"/>
      <c r="X148" s="15"/>
      <c r="Y148" s="15">
        <f>B148+C148+D148+V148+W148+X148</f>
        <v>0</v>
      </c>
      <c r="Z148" s="15"/>
      <c r="AA148" s="15"/>
      <c r="AB148" s="15">
        <f>Y148+AA148</f>
        <v>0</v>
      </c>
    </row>
    <row r="149" spans="1:28">
      <c r="A149" s="16" t="s">
        <v>12</v>
      </c>
      <c r="B149" s="15">
        <f>B147*98/100</f>
        <v>101627.96</v>
      </c>
      <c r="C149" s="15">
        <f>C147*98/100</f>
        <v>31484.46</v>
      </c>
      <c r="D149" s="15">
        <f>E149+F149+G149+H149+I149+J149+K149+L149+M149+N149+O149+P149+U149</f>
        <v>39032</v>
      </c>
      <c r="E149" s="15">
        <f>E146</f>
        <v>0</v>
      </c>
      <c r="F149" s="15">
        <f t="shared" ref="F149:O149" si="38">F146</f>
        <v>0</v>
      </c>
      <c r="G149" s="15">
        <f t="shared" si="38"/>
        <v>260</v>
      </c>
      <c r="H149" s="15">
        <f t="shared" si="38"/>
        <v>750</v>
      </c>
      <c r="I149" s="15">
        <f t="shared" si="38"/>
        <v>0</v>
      </c>
      <c r="J149" s="15">
        <f t="shared" si="38"/>
        <v>0</v>
      </c>
      <c r="K149" s="15">
        <f t="shared" si="38"/>
        <v>0</v>
      </c>
      <c r="L149" s="15">
        <f t="shared" si="38"/>
        <v>105</v>
      </c>
      <c r="M149" s="15">
        <f t="shared" si="38"/>
        <v>0</v>
      </c>
      <c r="N149" s="15">
        <f t="shared" si="38"/>
        <v>0</v>
      </c>
      <c r="O149" s="15">
        <f t="shared" si="38"/>
        <v>180</v>
      </c>
      <c r="P149" s="15">
        <f>SUM(Q149:T149)-12663</f>
        <v>36937</v>
      </c>
      <c r="Q149" s="15">
        <f t="shared" ref="Q149:W149" si="39">Q146</f>
        <v>41200</v>
      </c>
      <c r="R149" s="15">
        <f t="shared" si="39"/>
        <v>6600</v>
      </c>
      <c r="S149" s="15">
        <f t="shared" si="39"/>
        <v>1250</v>
      </c>
      <c r="T149" s="15">
        <f t="shared" si="39"/>
        <v>550</v>
      </c>
      <c r="U149" s="15">
        <f t="shared" si="39"/>
        <v>800</v>
      </c>
      <c r="V149" s="15">
        <f t="shared" si="39"/>
        <v>0</v>
      </c>
      <c r="W149" s="15">
        <f t="shared" si="39"/>
        <v>0</v>
      </c>
      <c r="X149" s="39">
        <f>X146+11000</f>
        <v>19254</v>
      </c>
      <c r="Y149" s="17">
        <f>B149+C149+D149+V149+W149+X149</f>
        <v>191398.42</v>
      </c>
      <c r="Z149" s="17"/>
      <c r="AA149" s="15"/>
      <c r="AB149" s="15">
        <f>Y149+AA149</f>
        <v>191398.42</v>
      </c>
    </row>
    <row r="150" spans="1:28">
      <c r="A150" s="16"/>
      <c r="B150" s="17"/>
      <c r="C150" s="17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7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>
      <c r="A151" s="26" t="s">
        <v>37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5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 spans="1:28">
      <c r="A152" s="16" t="s">
        <v>69</v>
      </c>
      <c r="B152" s="17">
        <v>28528</v>
      </c>
      <c r="C152" s="15">
        <v>8833</v>
      </c>
      <c r="D152" s="15">
        <f>E152+F152+G152+H152+I152+J152+K152+L152+M152+N152+O152+P152+U152</f>
        <v>0</v>
      </c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>
        <f>Q151+R152+S152+T152</f>
        <v>0</v>
      </c>
      <c r="Q152" s="15"/>
      <c r="R152" s="15"/>
      <c r="S152" s="15"/>
      <c r="T152" s="15"/>
      <c r="U152" s="15"/>
      <c r="V152" s="15"/>
      <c r="W152" s="15"/>
      <c r="X152" s="15"/>
      <c r="Y152" s="15">
        <f>B152+C152+D152+V152+W152+X152</f>
        <v>37361</v>
      </c>
      <c r="Z152" s="15"/>
      <c r="AA152" s="15"/>
      <c r="AB152" s="15">
        <f>Y152+AA152</f>
        <v>37361</v>
      </c>
    </row>
    <row r="153" spans="1:28">
      <c r="A153" s="16" t="s">
        <v>70</v>
      </c>
      <c r="B153" s="22">
        <v>29855</v>
      </c>
      <c r="C153" s="19">
        <v>9249</v>
      </c>
      <c r="D153" s="15">
        <f>E153+F153+G153+H153+I153+J153+K153+L153+M153+N153+O153+P153+U153</f>
        <v>0</v>
      </c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>
        <f>Q152+R153+S153+T153</f>
        <v>0</v>
      </c>
      <c r="Q153" s="15"/>
      <c r="R153" s="15"/>
      <c r="S153" s="15"/>
      <c r="T153" s="15"/>
      <c r="U153" s="15"/>
      <c r="V153" s="15"/>
      <c r="W153" s="15"/>
      <c r="X153" s="15"/>
      <c r="Y153" s="15">
        <f>B153+C153+D153+V153+W153+X153</f>
        <v>39104</v>
      </c>
      <c r="Z153" s="15"/>
      <c r="AA153" s="15"/>
      <c r="AB153" s="15">
        <f>Y153+AA153</f>
        <v>39104</v>
      </c>
    </row>
    <row r="154" spans="1:28">
      <c r="A154" s="16"/>
      <c r="B154" s="17">
        <v>0</v>
      </c>
      <c r="C154" s="15">
        <v>0</v>
      </c>
      <c r="D154" s="15">
        <f>E154+F154+G154+H154+I154+J154+K154+L154+M154+N154+O154+P154+U154</f>
        <v>0</v>
      </c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>
        <v>0</v>
      </c>
      <c r="Q154" s="15"/>
      <c r="R154" s="15"/>
      <c r="S154" s="15"/>
      <c r="T154" s="15"/>
      <c r="U154" s="15"/>
      <c r="V154" s="15"/>
      <c r="W154" s="15"/>
      <c r="X154" s="15"/>
      <c r="Y154" s="15">
        <f>B154+C154+D154+V154+W154+X154</f>
        <v>0</v>
      </c>
      <c r="Z154" s="17"/>
      <c r="AA154" s="15"/>
      <c r="AB154" s="15">
        <f>Y154+AA154</f>
        <v>0</v>
      </c>
    </row>
    <row r="155" spans="1:28">
      <c r="A155" s="16" t="s">
        <v>12</v>
      </c>
      <c r="B155" s="15">
        <f>B153*98/100+10</f>
        <v>29267.9</v>
      </c>
      <c r="C155" s="15">
        <f>C153*98/100+3</f>
        <v>9067.02</v>
      </c>
      <c r="D155" s="15">
        <f>E155+F155+G155+H155+I155+J155+K155+L155+M155+N155+O155+P155+U155</f>
        <v>0</v>
      </c>
      <c r="E155" s="15">
        <f>E152</f>
        <v>0</v>
      </c>
      <c r="F155" s="15">
        <f t="shared" ref="F155:O155" si="40">F152</f>
        <v>0</v>
      </c>
      <c r="G155" s="15">
        <f t="shared" si="40"/>
        <v>0</v>
      </c>
      <c r="H155" s="15">
        <f t="shared" si="40"/>
        <v>0</v>
      </c>
      <c r="I155" s="15">
        <f t="shared" si="40"/>
        <v>0</v>
      </c>
      <c r="J155" s="15">
        <f t="shared" si="40"/>
        <v>0</v>
      </c>
      <c r="K155" s="15">
        <f t="shared" si="40"/>
        <v>0</v>
      </c>
      <c r="L155" s="15">
        <f t="shared" si="40"/>
        <v>0</v>
      </c>
      <c r="M155" s="15">
        <f t="shared" si="40"/>
        <v>0</v>
      </c>
      <c r="N155" s="15">
        <f t="shared" si="40"/>
        <v>0</v>
      </c>
      <c r="O155" s="15">
        <f t="shared" si="40"/>
        <v>0</v>
      </c>
      <c r="P155" s="15">
        <f>SUM(Q155:T155)</f>
        <v>0</v>
      </c>
      <c r="Q155" s="15">
        <f t="shared" ref="Q155:X155" si="41">Q152</f>
        <v>0</v>
      </c>
      <c r="R155" s="15">
        <f t="shared" si="41"/>
        <v>0</v>
      </c>
      <c r="S155" s="15">
        <f t="shared" si="41"/>
        <v>0</v>
      </c>
      <c r="T155" s="15">
        <f t="shared" si="41"/>
        <v>0</v>
      </c>
      <c r="U155" s="15">
        <f t="shared" si="41"/>
        <v>0</v>
      </c>
      <c r="V155" s="15">
        <f t="shared" si="41"/>
        <v>0</v>
      </c>
      <c r="W155" s="15">
        <f t="shared" si="41"/>
        <v>0</v>
      </c>
      <c r="X155" s="15">
        <f t="shared" si="41"/>
        <v>0</v>
      </c>
      <c r="Y155" s="17">
        <f>B155+C155+D155+V155+W155+X155</f>
        <v>38334.92</v>
      </c>
      <c r="Z155" s="17"/>
      <c r="AA155" s="15"/>
      <c r="AB155" s="19">
        <f>Y155+AA155</f>
        <v>38334.92</v>
      </c>
    </row>
    <row r="156" spans="1:28">
      <c r="A156" s="16"/>
      <c r="B156" s="17"/>
      <c r="C156" s="17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7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>
      <c r="A157" s="26" t="s">
        <v>38</v>
      </c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9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 spans="1:28">
      <c r="A158" s="16" t="s">
        <v>69</v>
      </c>
      <c r="B158" s="17">
        <v>120337</v>
      </c>
      <c r="C158" s="15">
        <v>37280</v>
      </c>
      <c r="D158" s="15">
        <f>E158+F158+G158+H158+I158+J158+K158+L158+M158+N158+O158+P158+U158</f>
        <v>83458</v>
      </c>
      <c r="E158" s="15"/>
      <c r="F158" s="15"/>
      <c r="G158" s="15">
        <v>600</v>
      </c>
      <c r="H158" s="15">
        <v>1500</v>
      </c>
      <c r="I158" s="15"/>
      <c r="J158" s="15">
        <v>250</v>
      </c>
      <c r="K158" s="15">
        <v>100</v>
      </c>
      <c r="L158" s="15">
        <v>400</v>
      </c>
      <c r="M158" s="15"/>
      <c r="N158" s="15">
        <v>400</v>
      </c>
      <c r="O158" s="15">
        <v>200</v>
      </c>
      <c r="P158" s="15">
        <f>Q158+R158+S158+T158</f>
        <v>78487</v>
      </c>
      <c r="Q158" s="15">
        <v>56459</v>
      </c>
      <c r="R158" s="19">
        <v>15864</v>
      </c>
      <c r="S158" s="19">
        <v>1388</v>
      </c>
      <c r="T158" s="19">
        <v>4776</v>
      </c>
      <c r="U158" s="19">
        <v>1521</v>
      </c>
      <c r="V158" s="15"/>
      <c r="W158" s="15"/>
      <c r="X158" s="15">
        <v>11382</v>
      </c>
      <c r="Y158" s="15">
        <f>B158+C158+D158+V158+W158+X158</f>
        <v>252457</v>
      </c>
      <c r="Z158" s="15"/>
      <c r="AA158" s="15"/>
      <c r="AB158" s="15">
        <f>Y158+AA158</f>
        <v>252457</v>
      </c>
    </row>
    <row r="159" spans="1:28">
      <c r="A159" s="16" t="s">
        <v>70</v>
      </c>
      <c r="B159" s="22">
        <v>142232</v>
      </c>
      <c r="C159" s="19">
        <v>44063</v>
      </c>
      <c r="D159" s="15">
        <f>E159+F159+G159+H159+I159+J159+K159+L159+M159+N159+O159+P159+U159</f>
        <v>109854</v>
      </c>
      <c r="E159" s="15"/>
      <c r="F159" s="15"/>
      <c r="G159" s="15">
        <v>360</v>
      </c>
      <c r="H159" s="15">
        <v>1675</v>
      </c>
      <c r="I159" s="15"/>
      <c r="J159" s="15">
        <v>300</v>
      </c>
      <c r="K159" s="15">
        <v>200</v>
      </c>
      <c r="L159" s="15">
        <v>1400</v>
      </c>
      <c r="M159" s="15"/>
      <c r="N159" s="15">
        <v>5178</v>
      </c>
      <c r="O159" s="15">
        <v>400</v>
      </c>
      <c r="P159" s="15">
        <f>Q159+R159+S159+T159</f>
        <v>98441</v>
      </c>
      <c r="Q159" s="15">
        <v>75605</v>
      </c>
      <c r="R159" s="15">
        <v>17776</v>
      </c>
      <c r="S159" s="15">
        <v>1690</v>
      </c>
      <c r="T159" s="15">
        <v>3370</v>
      </c>
      <c r="U159" s="15">
        <v>1900</v>
      </c>
      <c r="V159" s="15"/>
      <c r="W159" s="15"/>
      <c r="X159" s="15">
        <v>20786</v>
      </c>
      <c r="Y159" s="15">
        <f>B159+C159+D159+V159+W159+X159</f>
        <v>316935</v>
      </c>
      <c r="Z159" s="15"/>
      <c r="AA159" s="15"/>
      <c r="AB159" s="15">
        <f>Y159+AA159</f>
        <v>316935</v>
      </c>
    </row>
    <row r="160" spans="1:28">
      <c r="A160" s="16"/>
      <c r="B160" s="17"/>
      <c r="C160" s="15"/>
      <c r="D160" s="15">
        <f>E160+F160+G160+H160+I160+J160+K160+L160+M160+N160+O160+P160+U160</f>
        <v>0</v>
      </c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>
        <f>Q160+R160+S160+T160</f>
        <v>0</v>
      </c>
      <c r="Q160" s="15"/>
      <c r="R160" s="15"/>
      <c r="S160" s="15"/>
      <c r="T160" s="15"/>
      <c r="U160" s="15"/>
      <c r="V160" s="15"/>
      <c r="W160" s="15"/>
      <c r="X160" s="15"/>
      <c r="Y160" s="15">
        <f>B160+C160+D160+V160+W160+X160</f>
        <v>0</v>
      </c>
      <c r="Z160" s="15"/>
      <c r="AA160" s="15"/>
      <c r="AB160" s="15">
        <f>Y160+AA160</f>
        <v>0</v>
      </c>
    </row>
    <row r="161" spans="1:28">
      <c r="A161" s="16" t="s">
        <v>12</v>
      </c>
      <c r="B161" s="15">
        <f>B159*98/100</f>
        <v>139387.35999999999</v>
      </c>
      <c r="C161" s="15">
        <f>C159*98/100</f>
        <v>43181.74</v>
      </c>
      <c r="D161" s="15">
        <f>E161+F161+G161+H161+I161+J161+K161+L161+M161+N161+O161+P161+U161</f>
        <v>83458</v>
      </c>
      <c r="E161" s="15">
        <f>E158</f>
        <v>0</v>
      </c>
      <c r="F161" s="15">
        <f t="shared" ref="F161:O161" si="42">F158</f>
        <v>0</v>
      </c>
      <c r="G161" s="15">
        <f t="shared" si="42"/>
        <v>600</v>
      </c>
      <c r="H161" s="15">
        <f t="shared" si="42"/>
        <v>1500</v>
      </c>
      <c r="I161" s="15">
        <f t="shared" si="42"/>
        <v>0</v>
      </c>
      <c r="J161" s="15">
        <f t="shared" si="42"/>
        <v>250</v>
      </c>
      <c r="K161" s="15">
        <f t="shared" si="42"/>
        <v>100</v>
      </c>
      <c r="L161" s="15">
        <f t="shared" si="42"/>
        <v>400</v>
      </c>
      <c r="M161" s="15">
        <f t="shared" si="42"/>
        <v>0</v>
      </c>
      <c r="N161" s="15">
        <f t="shared" si="42"/>
        <v>400</v>
      </c>
      <c r="O161" s="15">
        <f t="shared" si="42"/>
        <v>200</v>
      </c>
      <c r="P161" s="15">
        <f>SUM(Q161:T161)</f>
        <v>78487</v>
      </c>
      <c r="Q161" s="15">
        <f t="shared" ref="Q161:W161" si="43">Q158</f>
        <v>56459</v>
      </c>
      <c r="R161" s="15">
        <f t="shared" si="43"/>
        <v>15864</v>
      </c>
      <c r="S161" s="15">
        <f t="shared" si="43"/>
        <v>1388</v>
      </c>
      <c r="T161" s="15">
        <f t="shared" si="43"/>
        <v>4776</v>
      </c>
      <c r="U161" s="15">
        <f t="shared" si="43"/>
        <v>1521</v>
      </c>
      <c r="V161" s="15">
        <f t="shared" si="43"/>
        <v>0</v>
      </c>
      <c r="W161" s="15">
        <f t="shared" si="43"/>
        <v>0</v>
      </c>
      <c r="X161" s="39">
        <f>X158+3000</f>
        <v>14382</v>
      </c>
      <c r="Y161" s="17">
        <f>B161+C161+D161+V161+W161+X161</f>
        <v>280409.09999999998</v>
      </c>
      <c r="Z161" s="17"/>
      <c r="AA161" s="15"/>
      <c r="AB161" s="15">
        <f>Y161+AA161</f>
        <v>280409.09999999998</v>
      </c>
    </row>
    <row r="162" spans="1:28">
      <c r="A162" s="16"/>
      <c r="B162" s="17"/>
      <c r="C162" s="17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7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>
      <c r="A163" s="27" t="s">
        <v>64</v>
      </c>
      <c r="B163" s="34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9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</row>
    <row r="164" spans="1:28">
      <c r="A164" s="16" t="s">
        <v>69</v>
      </c>
      <c r="B164" s="17">
        <v>5821</v>
      </c>
      <c r="C164" s="15">
        <v>1803</v>
      </c>
      <c r="D164" s="15">
        <f>E164+F164+G164+H164+I164+J164+K164+L164+M164+N164+O164+P164+U164</f>
        <v>5519</v>
      </c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>
        <f>Q164+R164+S164+T164</f>
        <v>5519</v>
      </c>
      <c r="Q164" s="15">
        <v>5519</v>
      </c>
      <c r="R164" s="19"/>
      <c r="S164" s="19"/>
      <c r="T164" s="19"/>
      <c r="U164" s="19"/>
      <c r="V164" s="15"/>
      <c r="W164" s="15"/>
      <c r="X164" s="15">
        <v>8602</v>
      </c>
      <c r="Y164" s="15">
        <f>B164+C164+D164+V164+W164+X164</f>
        <v>21745</v>
      </c>
      <c r="Z164" s="15"/>
      <c r="AA164" s="15">
        <v>295</v>
      </c>
      <c r="AB164" s="15">
        <f>Y164+AA164</f>
        <v>22040</v>
      </c>
    </row>
    <row r="165" spans="1:28">
      <c r="A165" s="16" t="s">
        <v>70</v>
      </c>
      <c r="B165" s="17">
        <v>0</v>
      </c>
      <c r="C165" s="15">
        <v>0</v>
      </c>
      <c r="D165" s="15">
        <f>E165+F165+G165+H165+I165+J165+K165+L165+M165+N165+O165+P165+U165</f>
        <v>22112</v>
      </c>
      <c r="E165" s="15"/>
      <c r="F165" s="15"/>
      <c r="G165" s="15">
        <v>0</v>
      </c>
      <c r="H165" s="15"/>
      <c r="I165" s="15"/>
      <c r="J165" s="15">
        <v>72</v>
      </c>
      <c r="K165" s="15"/>
      <c r="L165" s="15">
        <v>7720</v>
      </c>
      <c r="M165" s="15"/>
      <c r="N165" s="15"/>
      <c r="O165" s="15"/>
      <c r="P165" s="15">
        <f>Q165+R165+S165+T165</f>
        <v>14072</v>
      </c>
      <c r="Q165" s="15">
        <v>10080</v>
      </c>
      <c r="R165" s="15">
        <v>3145</v>
      </c>
      <c r="S165" s="15">
        <v>647</v>
      </c>
      <c r="T165" s="15">
        <v>200</v>
      </c>
      <c r="U165" s="15">
        <v>248</v>
      </c>
      <c r="V165" s="15"/>
      <c r="W165" s="15"/>
      <c r="X165" s="15">
        <v>11019</v>
      </c>
      <c r="Y165" s="15">
        <f>B165+C165+D165+V165+W165+X165</f>
        <v>33131</v>
      </c>
      <c r="Z165" s="15"/>
      <c r="AA165" s="15"/>
      <c r="AB165" s="15">
        <f>Y165+AA165</f>
        <v>33131</v>
      </c>
    </row>
    <row r="166" spans="1:28">
      <c r="A166" s="16"/>
      <c r="B166" s="17">
        <v>0</v>
      </c>
      <c r="C166" s="15">
        <v>0</v>
      </c>
      <c r="D166" s="15">
        <f>E166+F166+G166+H166+I166+J166+K166+L166+M166+N166+O166+P166+U166</f>
        <v>0</v>
      </c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>
        <f>Q166+R166+S166+T166</f>
        <v>0</v>
      </c>
      <c r="Q166" s="15"/>
      <c r="R166" s="15"/>
      <c r="S166" s="15"/>
      <c r="T166" s="15"/>
      <c r="U166" s="15"/>
      <c r="V166" s="15"/>
      <c r="W166" s="15"/>
      <c r="X166" s="15"/>
      <c r="Y166" s="15">
        <f>B166+C166+D166+V166+W166+X166</f>
        <v>0</v>
      </c>
      <c r="Z166" s="15"/>
      <c r="AA166" s="15"/>
      <c r="AB166" s="15">
        <f>Y166+AA166</f>
        <v>0</v>
      </c>
    </row>
    <row r="167" spans="1:28">
      <c r="A167" s="16" t="s">
        <v>12</v>
      </c>
      <c r="B167" s="15">
        <f>B165*98/100</f>
        <v>0</v>
      </c>
      <c r="C167" s="15">
        <f>C165*98/100</f>
        <v>0</v>
      </c>
      <c r="D167" s="15">
        <f>E167+F167+G167+H167+I167+J167+K167+L167+M167+N167+O167+P167+U167</f>
        <v>7519</v>
      </c>
      <c r="E167" s="15">
        <f>E164</f>
        <v>0</v>
      </c>
      <c r="F167" s="15">
        <f t="shared" ref="F167:O167" si="44">F164</f>
        <v>0</v>
      </c>
      <c r="G167" s="15">
        <f t="shared" si="44"/>
        <v>0</v>
      </c>
      <c r="H167" s="15">
        <f t="shared" si="44"/>
        <v>0</v>
      </c>
      <c r="I167" s="15">
        <f t="shared" si="44"/>
        <v>0</v>
      </c>
      <c r="J167" s="15">
        <f t="shared" si="44"/>
        <v>0</v>
      </c>
      <c r="K167" s="15">
        <f t="shared" si="44"/>
        <v>0</v>
      </c>
      <c r="L167" s="15">
        <f t="shared" si="44"/>
        <v>0</v>
      </c>
      <c r="M167" s="15">
        <f t="shared" si="44"/>
        <v>0</v>
      </c>
      <c r="N167" s="15">
        <f t="shared" si="44"/>
        <v>0</v>
      </c>
      <c r="O167" s="15">
        <f t="shared" si="44"/>
        <v>0</v>
      </c>
      <c r="P167" s="32">
        <f>SUM(Q167:T167)+2000</f>
        <v>7519</v>
      </c>
      <c r="Q167" s="15">
        <f t="shared" ref="Q167:W167" si="45">Q164</f>
        <v>5519</v>
      </c>
      <c r="R167" s="15">
        <f t="shared" si="45"/>
        <v>0</v>
      </c>
      <c r="S167" s="15">
        <f t="shared" si="45"/>
        <v>0</v>
      </c>
      <c r="T167" s="15">
        <f t="shared" si="45"/>
        <v>0</v>
      </c>
      <c r="U167" s="15">
        <f t="shared" si="45"/>
        <v>0</v>
      </c>
      <c r="V167" s="15">
        <f t="shared" si="45"/>
        <v>0</v>
      </c>
      <c r="W167" s="15">
        <f t="shared" si="45"/>
        <v>0</v>
      </c>
      <c r="X167" s="15">
        <f>X164</f>
        <v>8602</v>
      </c>
      <c r="Y167" s="17">
        <f>B167+C167+D167+V167+W167+X167</f>
        <v>16121</v>
      </c>
      <c r="Z167" s="17"/>
      <c r="AA167" s="15"/>
      <c r="AB167" s="15">
        <f>Y167+AA167</f>
        <v>16121</v>
      </c>
    </row>
    <row r="168" spans="1:28">
      <c r="A168" s="16"/>
      <c r="B168" s="17"/>
      <c r="C168" s="17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7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>
      <c r="A169" s="26" t="s">
        <v>39</v>
      </c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9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</row>
    <row r="170" spans="1:28">
      <c r="A170" s="16" t="s">
        <v>69</v>
      </c>
      <c r="B170" s="17">
        <v>250491</v>
      </c>
      <c r="C170" s="15">
        <v>77620</v>
      </c>
      <c r="D170" s="15">
        <f>E170+F170+G170+H170+I170+J170+K170+L170+M170+N170+O170+P170+U170</f>
        <v>9615</v>
      </c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>
        <f>Q170+R170+S170+T170</f>
        <v>9615</v>
      </c>
      <c r="Q170" s="19">
        <v>8565</v>
      </c>
      <c r="R170" s="15">
        <v>1050</v>
      </c>
      <c r="S170" s="15"/>
      <c r="T170" s="15"/>
      <c r="U170" s="15"/>
      <c r="V170" s="15"/>
      <c r="W170" s="15"/>
      <c r="X170" s="15"/>
      <c r="Y170" s="15">
        <f>B170+C170+D170+V170+W170+X170</f>
        <v>337726</v>
      </c>
      <c r="Z170" s="15"/>
      <c r="AA170" s="15"/>
      <c r="AB170" s="15">
        <f>Y170+AA170</f>
        <v>337726</v>
      </c>
    </row>
    <row r="171" spans="1:28">
      <c r="A171" s="16" t="s">
        <v>70</v>
      </c>
      <c r="B171" s="17">
        <v>273042</v>
      </c>
      <c r="C171" s="15">
        <v>84588</v>
      </c>
      <c r="D171" s="15">
        <f>E171+F171+G171+H171+I171+J171+K171+L171+M171+N171+O171+P171+U171</f>
        <v>13760</v>
      </c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>
        <f>Q171+R171+S171+T171</f>
        <v>13760</v>
      </c>
      <c r="Q171" s="19">
        <v>11520</v>
      </c>
      <c r="R171" s="15">
        <v>2240</v>
      </c>
      <c r="S171" s="15"/>
      <c r="T171" s="15"/>
      <c r="U171" s="15"/>
      <c r="V171" s="15"/>
      <c r="W171" s="15"/>
      <c r="X171" s="15"/>
      <c r="Y171" s="15">
        <f>B171+C171+D171+V171+W171+X171</f>
        <v>371390</v>
      </c>
      <c r="Z171" s="15"/>
      <c r="AA171" s="15"/>
      <c r="AB171" s="15">
        <f>Y171+AA171</f>
        <v>371390</v>
      </c>
    </row>
    <row r="172" spans="1:28">
      <c r="A172" s="16"/>
      <c r="B172" s="17"/>
      <c r="C172" s="15"/>
      <c r="D172" s="15">
        <f>E172+F172+G172+H172+I172+J172+K172+L172+M172+N172+O172+P172+U172</f>
        <v>0</v>
      </c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>
        <f>Q172+R172+S172+T172</f>
        <v>0</v>
      </c>
      <c r="Q172" s="15"/>
      <c r="R172" s="15"/>
      <c r="S172" s="15"/>
      <c r="T172" s="15"/>
      <c r="U172" s="15"/>
      <c r="V172" s="15"/>
      <c r="W172" s="15"/>
      <c r="X172" s="15"/>
      <c r="Y172" s="15">
        <f>B172+C172+D172+V172+W172+X172</f>
        <v>0</v>
      </c>
      <c r="Z172" s="15"/>
      <c r="AA172" s="15"/>
      <c r="AB172" s="15">
        <f>Y172+AA172</f>
        <v>0</v>
      </c>
    </row>
    <row r="173" spans="1:28">
      <c r="A173" s="16" t="s">
        <v>12</v>
      </c>
      <c r="B173" s="15">
        <f>B171*98/100-3054-4341</f>
        <v>260186.15999999997</v>
      </c>
      <c r="C173" s="15">
        <f>C171*98/100-946-1344</f>
        <v>80606.240000000005</v>
      </c>
      <c r="D173" s="15">
        <f>E173+F173+G173+H173+I173+J173+K173+L173+M173+N173+O173+P173+U173</f>
        <v>10365</v>
      </c>
      <c r="E173" s="15">
        <f>E170</f>
        <v>0</v>
      </c>
      <c r="F173" s="15">
        <f t="shared" ref="F173:O173" si="46">F170</f>
        <v>0</v>
      </c>
      <c r="G173" s="15">
        <f t="shared" si="46"/>
        <v>0</v>
      </c>
      <c r="H173" s="15">
        <f t="shared" si="46"/>
        <v>0</v>
      </c>
      <c r="I173" s="15">
        <f t="shared" si="46"/>
        <v>0</v>
      </c>
      <c r="J173" s="15">
        <f t="shared" si="46"/>
        <v>0</v>
      </c>
      <c r="K173" s="15">
        <f t="shared" si="46"/>
        <v>0</v>
      </c>
      <c r="L173" s="32">
        <v>750</v>
      </c>
      <c r="M173" s="15">
        <f t="shared" si="46"/>
        <v>0</v>
      </c>
      <c r="N173" s="15">
        <f t="shared" si="46"/>
        <v>0</v>
      </c>
      <c r="O173" s="15">
        <f t="shared" si="46"/>
        <v>0</v>
      </c>
      <c r="P173" s="15">
        <f>SUM(Q173:T173)</f>
        <v>9615</v>
      </c>
      <c r="Q173" s="15">
        <f t="shared" ref="Q173:X173" si="47">Q170</f>
        <v>8565</v>
      </c>
      <c r="R173" s="15">
        <f t="shared" si="47"/>
        <v>1050</v>
      </c>
      <c r="S173" s="15">
        <f t="shared" si="47"/>
        <v>0</v>
      </c>
      <c r="T173" s="15">
        <f t="shared" si="47"/>
        <v>0</v>
      </c>
      <c r="U173" s="15">
        <f t="shared" si="47"/>
        <v>0</v>
      </c>
      <c r="V173" s="15">
        <f t="shared" si="47"/>
        <v>0</v>
      </c>
      <c r="W173" s="15">
        <f t="shared" si="47"/>
        <v>0</v>
      </c>
      <c r="X173" s="15">
        <f t="shared" si="47"/>
        <v>0</v>
      </c>
      <c r="Y173" s="17">
        <f>B173+C173+D173+V173+W173+X173</f>
        <v>351157.39999999997</v>
      </c>
      <c r="Z173" s="17"/>
      <c r="AA173" s="15"/>
      <c r="AB173" s="15">
        <f>Y173+AA173</f>
        <v>351157.39999999997</v>
      </c>
    </row>
    <row r="174" spans="1:28">
      <c r="A174" s="16"/>
      <c r="B174" s="17"/>
      <c r="C174" s="17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7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8">
      <c r="A175" s="26" t="s">
        <v>40</v>
      </c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5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</row>
    <row r="176" spans="1:28">
      <c r="A176" s="16" t="s">
        <v>69</v>
      </c>
      <c r="B176" s="17">
        <v>71661</v>
      </c>
      <c r="C176" s="15">
        <v>22201</v>
      </c>
      <c r="D176" s="15">
        <f>E176+F176+G176+H176+I176+J176+K176+L176+M176+N176+O176+P176+U176</f>
        <v>207</v>
      </c>
      <c r="E176" s="15"/>
      <c r="F176" s="15"/>
      <c r="G176" s="15">
        <v>207</v>
      </c>
      <c r="H176" s="15"/>
      <c r="I176" s="15"/>
      <c r="J176" s="15"/>
      <c r="K176" s="15"/>
      <c r="L176" s="15"/>
      <c r="M176" s="15"/>
      <c r="N176" s="15"/>
      <c r="O176" s="15"/>
      <c r="P176" s="15">
        <f>Q176+R176+S176+T176</f>
        <v>0</v>
      </c>
      <c r="Q176" s="15"/>
      <c r="R176" s="15"/>
      <c r="S176" s="15"/>
      <c r="T176" s="15"/>
      <c r="U176" s="15"/>
      <c r="V176" s="15"/>
      <c r="W176" s="15"/>
      <c r="X176" s="15"/>
      <c r="Y176" s="15">
        <f>B176+C176+D176+V176+W176+X176</f>
        <v>94069</v>
      </c>
      <c r="Z176" s="15"/>
      <c r="AA176" s="15"/>
      <c r="AB176" s="15">
        <f>Y176+AA176</f>
        <v>94069</v>
      </c>
    </row>
    <row r="177" spans="1:28">
      <c r="A177" s="16" t="s">
        <v>70</v>
      </c>
      <c r="B177" s="17">
        <v>82892</v>
      </c>
      <c r="C177" s="15">
        <v>25680</v>
      </c>
      <c r="D177" s="15">
        <f>E177+F177+G177+H177+I177+J177+K177+L177+M177+N177+O177+P177+U177</f>
        <v>1400</v>
      </c>
      <c r="E177" s="15"/>
      <c r="F177" s="15"/>
      <c r="G177" s="15">
        <v>200</v>
      </c>
      <c r="H177" s="15"/>
      <c r="I177" s="15"/>
      <c r="J177" s="15"/>
      <c r="K177" s="15"/>
      <c r="L177" s="15">
        <v>200</v>
      </c>
      <c r="M177" s="15"/>
      <c r="N177" s="15"/>
      <c r="O177" s="15"/>
      <c r="P177" s="32">
        <f>Q177+R177+S177+T177</f>
        <v>1000</v>
      </c>
      <c r="Q177" s="15"/>
      <c r="R177" s="15">
        <v>813</v>
      </c>
      <c r="S177" s="15">
        <v>187</v>
      </c>
      <c r="T177" s="15"/>
      <c r="U177" s="15"/>
      <c r="V177" s="15"/>
      <c r="W177" s="15"/>
      <c r="X177" s="15"/>
      <c r="Y177" s="15">
        <f>B177+C177+D177+V177+W177+X177</f>
        <v>109972</v>
      </c>
      <c r="Z177" s="15"/>
      <c r="AA177" s="15"/>
      <c r="AB177" s="15">
        <f>Y177+AA177</f>
        <v>109972</v>
      </c>
    </row>
    <row r="178" spans="1:28">
      <c r="A178" s="16"/>
      <c r="B178" s="17">
        <v>0</v>
      </c>
      <c r="C178" s="15"/>
      <c r="D178" s="15">
        <f>E178+F178+G178+H178+I178+J178+K178+L178+M178+N178+O178+P178+U178</f>
        <v>0</v>
      </c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>
        <f>Q178+R178+S178</f>
        <v>0</v>
      </c>
      <c r="Q178" s="15"/>
      <c r="R178" s="15"/>
      <c r="S178" s="15"/>
      <c r="T178" s="15"/>
      <c r="U178" s="15"/>
      <c r="V178" s="15"/>
      <c r="W178" s="15"/>
      <c r="X178" s="15"/>
      <c r="Y178" s="15">
        <f>B178+C178+D178+V178+W178+X178</f>
        <v>0</v>
      </c>
      <c r="Z178" s="15"/>
      <c r="AA178" s="15"/>
      <c r="AB178" s="15">
        <f>Y178+AA178</f>
        <v>0</v>
      </c>
    </row>
    <row r="179" spans="1:28">
      <c r="A179" s="16" t="s">
        <v>12</v>
      </c>
      <c r="B179" s="15">
        <f>B177*98/100-6886</f>
        <v>74348.160000000003</v>
      </c>
      <c r="C179" s="15">
        <f>C177*98/100-2133</f>
        <v>23033.4</v>
      </c>
      <c r="D179" s="15">
        <f>E179+F179+G179+H179+I179+J179+K179+L179+M179+N179+O179+P179+U179</f>
        <v>1207</v>
      </c>
      <c r="E179" s="15">
        <f>E176</f>
        <v>0</v>
      </c>
      <c r="F179" s="15">
        <f t="shared" ref="F179:Q179" si="48">F176</f>
        <v>0</v>
      </c>
      <c r="G179" s="15">
        <f t="shared" si="48"/>
        <v>207</v>
      </c>
      <c r="H179" s="15">
        <f t="shared" si="48"/>
        <v>0</v>
      </c>
      <c r="I179" s="15">
        <f t="shared" si="48"/>
        <v>0</v>
      </c>
      <c r="J179" s="15">
        <f t="shared" si="48"/>
        <v>0</v>
      </c>
      <c r="K179" s="15">
        <f t="shared" si="48"/>
        <v>0</v>
      </c>
      <c r="L179" s="15">
        <f t="shared" si="48"/>
        <v>0</v>
      </c>
      <c r="M179" s="15">
        <f t="shared" si="48"/>
        <v>0</v>
      </c>
      <c r="N179" s="15">
        <f t="shared" si="48"/>
        <v>0</v>
      </c>
      <c r="O179" s="15">
        <f t="shared" si="48"/>
        <v>0</v>
      </c>
      <c r="P179" s="15">
        <f>SUM(Q179:T179)</f>
        <v>1000</v>
      </c>
      <c r="Q179" s="15">
        <f t="shared" si="48"/>
        <v>0</v>
      </c>
      <c r="R179" s="15">
        <v>813</v>
      </c>
      <c r="S179" s="15">
        <v>187</v>
      </c>
      <c r="T179" s="15">
        <f>T176</f>
        <v>0</v>
      </c>
      <c r="U179" s="15">
        <f>U176</f>
        <v>0</v>
      </c>
      <c r="V179" s="15">
        <f>V176</f>
        <v>0</v>
      </c>
      <c r="W179" s="15">
        <f>W176</f>
        <v>0</v>
      </c>
      <c r="X179" s="15">
        <f>X176</f>
        <v>0</v>
      </c>
      <c r="Y179" s="17">
        <f>B179+C179+D179+V179+W179+X179</f>
        <v>98588.56</v>
      </c>
      <c r="Z179" s="17"/>
      <c r="AA179" s="15"/>
      <c r="AB179" s="15">
        <f>Y179+AA179-1</f>
        <v>98587.56</v>
      </c>
    </row>
    <row r="180" spans="1:28">
      <c r="A180" s="16"/>
      <c r="B180" s="17"/>
      <c r="C180" s="17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7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</row>
    <row r="181" spans="1:28">
      <c r="A181" s="26" t="s">
        <v>41</v>
      </c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5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 spans="1:28">
      <c r="A182" s="16" t="s">
        <v>69</v>
      </c>
      <c r="B182" s="17">
        <v>44196</v>
      </c>
      <c r="C182" s="15">
        <v>13692</v>
      </c>
      <c r="D182" s="15">
        <f>E182+F182+G182+H182+I182+J182+K182+L182+M182+N182+O182+P182+U182</f>
        <v>3772</v>
      </c>
      <c r="E182" s="15"/>
      <c r="F182" s="15"/>
      <c r="G182" s="15">
        <v>210</v>
      </c>
      <c r="H182" s="15"/>
      <c r="I182" s="15"/>
      <c r="J182" s="15">
        <v>145</v>
      </c>
      <c r="K182" s="15">
        <v>290</v>
      </c>
      <c r="L182" s="15">
        <v>1160</v>
      </c>
      <c r="M182" s="15"/>
      <c r="N182" s="15"/>
      <c r="O182" s="15"/>
      <c r="P182" s="15">
        <f>Q182+R182+S182+T182</f>
        <v>0</v>
      </c>
      <c r="Q182" s="15"/>
      <c r="R182" s="15"/>
      <c r="S182" s="15"/>
      <c r="T182" s="15"/>
      <c r="U182" s="15">
        <v>1967</v>
      </c>
      <c r="V182" s="15"/>
      <c r="W182" s="15"/>
      <c r="X182" s="15"/>
      <c r="Y182" s="15">
        <f>B182+C182+D182+V182+W182+X182</f>
        <v>61660</v>
      </c>
      <c r="Z182" s="15"/>
      <c r="AA182" s="15"/>
      <c r="AB182" s="15">
        <f>Y182+AA182</f>
        <v>61660</v>
      </c>
    </row>
    <row r="183" spans="1:28">
      <c r="A183" s="16" t="s">
        <v>70</v>
      </c>
      <c r="B183" s="17">
        <v>45377</v>
      </c>
      <c r="C183" s="15">
        <v>14057</v>
      </c>
      <c r="D183" s="15">
        <f>E183+F183+G183+H183+I183+J183+K183+L183+M183+N183+O183+P183+U183</f>
        <v>6100</v>
      </c>
      <c r="E183" s="15"/>
      <c r="F183" s="15"/>
      <c r="G183" s="15">
        <v>200</v>
      </c>
      <c r="H183" s="15"/>
      <c r="I183" s="15"/>
      <c r="J183" s="15">
        <v>200</v>
      </c>
      <c r="K183" s="15">
        <v>300</v>
      </c>
      <c r="L183" s="15">
        <v>2000</v>
      </c>
      <c r="M183" s="15"/>
      <c r="N183" s="15"/>
      <c r="O183" s="15"/>
      <c r="P183" s="15">
        <f>Q183+R183+S183+T183</f>
        <v>0</v>
      </c>
      <c r="Q183" s="15"/>
      <c r="R183" s="15"/>
      <c r="S183" s="15"/>
      <c r="T183" s="15"/>
      <c r="U183" s="15">
        <v>3400</v>
      </c>
      <c r="V183" s="15"/>
      <c r="W183" s="15"/>
      <c r="X183" s="15"/>
      <c r="Y183" s="15">
        <f>B183+C183+D183+V183+W183+X183</f>
        <v>65534</v>
      </c>
      <c r="Z183" s="17"/>
      <c r="AA183" s="15"/>
      <c r="AB183" s="15">
        <f>Y183+AA183</f>
        <v>65534</v>
      </c>
    </row>
    <row r="184" spans="1:28">
      <c r="A184" s="16"/>
      <c r="B184" s="17">
        <v>0</v>
      </c>
      <c r="C184" s="15">
        <v>0</v>
      </c>
      <c r="D184" s="15">
        <f>E184+F184+G184+H184+I184+J184+K184+L184+M184+N184+O184+P184+U184</f>
        <v>0</v>
      </c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>
        <f>Q184+R184+S184+T184</f>
        <v>0</v>
      </c>
      <c r="Q184" s="15"/>
      <c r="R184" s="15"/>
      <c r="S184" s="15"/>
      <c r="T184" s="15"/>
      <c r="U184" s="15"/>
      <c r="V184" s="15"/>
      <c r="W184" s="15"/>
      <c r="X184" s="15"/>
      <c r="Y184" s="15">
        <f>B184+C184+D184+V184+W184+X184</f>
        <v>0</v>
      </c>
      <c r="Z184" s="17"/>
      <c r="AA184" s="15"/>
      <c r="AB184" s="15">
        <f>Y184+AA184</f>
        <v>0</v>
      </c>
    </row>
    <row r="185" spans="1:28">
      <c r="A185" s="16" t="s">
        <v>12</v>
      </c>
      <c r="B185" s="15">
        <f>B183*98/100</f>
        <v>44469.46</v>
      </c>
      <c r="C185" s="15">
        <f>C183*98/100</f>
        <v>13775.86</v>
      </c>
      <c r="D185" s="15">
        <f>E185+F185+G185+H185+I185+J185+K185+L185+M185+N185+O185+P185+U185</f>
        <v>3772</v>
      </c>
      <c r="E185" s="15">
        <f>E182</f>
        <v>0</v>
      </c>
      <c r="F185" s="15">
        <f t="shared" ref="F185:O185" si="49">F182</f>
        <v>0</v>
      </c>
      <c r="G185" s="15">
        <f t="shared" si="49"/>
        <v>210</v>
      </c>
      <c r="H185" s="15">
        <f t="shared" si="49"/>
        <v>0</v>
      </c>
      <c r="I185" s="15">
        <f t="shared" si="49"/>
        <v>0</v>
      </c>
      <c r="J185" s="15">
        <f t="shared" si="49"/>
        <v>145</v>
      </c>
      <c r="K185" s="15">
        <f t="shared" si="49"/>
        <v>290</v>
      </c>
      <c r="L185" s="15">
        <f t="shared" si="49"/>
        <v>1160</v>
      </c>
      <c r="M185" s="15">
        <f t="shared" si="49"/>
        <v>0</v>
      </c>
      <c r="N185" s="15">
        <f t="shared" si="49"/>
        <v>0</v>
      </c>
      <c r="O185" s="15">
        <f t="shared" si="49"/>
        <v>0</v>
      </c>
      <c r="P185" s="15">
        <f>SUM(Q185:T185)</f>
        <v>0</v>
      </c>
      <c r="Q185" s="15">
        <f t="shared" ref="Q185:X185" si="50">Q182</f>
        <v>0</v>
      </c>
      <c r="R185" s="15">
        <f t="shared" si="50"/>
        <v>0</v>
      </c>
      <c r="S185" s="15">
        <f t="shared" si="50"/>
        <v>0</v>
      </c>
      <c r="T185" s="15">
        <f t="shared" si="50"/>
        <v>0</v>
      </c>
      <c r="U185" s="15">
        <f t="shared" si="50"/>
        <v>1967</v>
      </c>
      <c r="V185" s="15">
        <f t="shared" si="50"/>
        <v>0</v>
      </c>
      <c r="W185" s="15">
        <f t="shared" si="50"/>
        <v>0</v>
      </c>
      <c r="X185" s="15">
        <f t="shared" si="50"/>
        <v>0</v>
      </c>
      <c r="Y185" s="17">
        <f>B185+C185+D185+V185+W185+X185</f>
        <v>62017.32</v>
      </c>
      <c r="Z185" s="17"/>
      <c r="AA185" s="15"/>
      <c r="AB185" s="15">
        <f>Y185+AA185</f>
        <v>62017.32</v>
      </c>
    </row>
    <row r="186" spans="1:28">
      <c r="A186" s="16" t="s">
        <v>63</v>
      </c>
      <c r="B186" s="17"/>
      <c r="C186" s="17"/>
      <c r="D186" s="18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7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8" ht="24">
      <c r="A187" s="28" t="s">
        <v>42</v>
      </c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5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 spans="1:28">
      <c r="A188" s="16" t="s">
        <v>69</v>
      </c>
      <c r="B188" s="17">
        <v>21026</v>
      </c>
      <c r="C188" s="15">
        <v>7151</v>
      </c>
      <c r="D188" s="15">
        <f>E188+F188+G188+H188+I188+J188+K188+L188+M188+N188+O188+P188+U188</f>
        <v>2031</v>
      </c>
      <c r="E188" s="15"/>
      <c r="F188" s="15"/>
      <c r="G188" s="15">
        <v>937</v>
      </c>
      <c r="H188" s="15"/>
      <c r="I188" s="15"/>
      <c r="J188" s="15"/>
      <c r="K188" s="15"/>
      <c r="L188" s="15">
        <v>583</v>
      </c>
      <c r="M188" s="15"/>
      <c r="N188" s="15"/>
      <c r="O188" s="15"/>
      <c r="P188" s="15">
        <f>Q188+R188+S188+T188</f>
        <v>0</v>
      </c>
      <c r="Q188" s="15"/>
      <c r="R188" s="15"/>
      <c r="S188" s="15"/>
      <c r="T188" s="15"/>
      <c r="U188" s="15">
        <v>511</v>
      </c>
      <c r="V188" s="15"/>
      <c r="W188" s="15"/>
      <c r="X188" s="15"/>
      <c r="Y188" s="15">
        <f>B188+C188+D188+V188+W188+X188</f>
        <v>30208</v>
      </c>
      <c r="Z188" s="15"/>
      <c r="AA188" s="15"/>
      <c r="AB188" s="15">
        <f>Y188+AA188</f>
        <v>30208</v>
      </c>
    </row>
    <row r="189" spans="1:28">
      <c r="A189" s="16" t="s">
        <v>70</v>
      </c>
      <c r="B189" s="17">
        <v>21688</v>
      </c>
      <c r="C189" s="15">
        <v>6718</v>
      </c>
      <c r="D189" s="15">
        <f>E189+F189+G189+H189+I189+J189+K189+L189+M189+N189+O189+P189+U189</f>
        <v>5438</v>
      </c>
      <c r="E189" s="15"/>
      <c r="F189" s="15"/>
      <c r="G189" s="15">
        <v>938</v>
      </c>
      <c r="H189" s="15"/>
      <c r="I189" s="15"/>
      <c r="J189" s="15">
        <v>200</v>
      </c>
      <c r="K189" s="15"/>
      <c r="L189" s="15">
        <v>3100</v>
      </c>
      <c r="M189" s="15"/>
      <c r="N189" s="15"/>
      <c r="O189" s="15"/>
      <c r="P189" s="15">
        <f>Q189+R189+S189+T189</f>
        <v>0</v>
      </c>
      <c r="Q189" s="15"/>
      <c r="R189" s="15"/>
      <c r="S189" s="15"/>
      <c r="T189" s="15"/>
      <c r="U189" s="15">
        <v>1200</v>
      </c>
      <c r="V189" s="15"/>
      <c r="W189" s="15"/>
      <c r="X189" s="15"/>
      <c r="Y189" s="15">
        <f>B189+C189+D189+V189+W189+X189</f>
        <v>33844</v>
      </c>
      <c r="Z189" s="15"/>
      <c r="AA189" s="15"/>
      <c r="AB189" s="15">
        <f>Y189+AA189</f>
        <v>33844</v>
      </c>
    </row>
    <row r="190" spans="1:28">
      <c r="A190" s="16" t="s">
        <v>71</v>
      </c>
      <c r="B190" s="17">
        <v>0</v>
      </c>
      <c r="C190" s="15">
        <v>0</v>
      </c>
      <c r="D190" s="15">
        <f>E190+F190+G190+H190+I190+J190+K190+L190+M190+N190+O190+P190+U190</f>
        <v>0</v>
      </c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>
        <f>Q190+R190+S190</f>
        <v>0</v>
      </c>
      <c r="Q190" s="15"/>
      <c r="R190" s="15"/>
      <c r="S190" s="15"/>
      <c r="T190" s="15"/>
      <c r="U190" s="15"/>
      <c r="V190" s="15"/>
      <c r="W190" s="15"/>
      <c r="X190" s="15"/>
      <c r="Y190" s="15">
        <f>B190+C190+D190+V190+W190+X190</f>
        <v>0</v>
      </c>
      <c r="Z190" s="15"/>
      <c r="AA190" s="15"/>
      <c r="AB190" s="15">
        <f>Y190+AA190</f>
        <v>0</v>
      </c>
    </row>
    <row r="191" spans="1:28">
      <c r="A191" s="16" t="s">
        <v>12</v>
      </c>
      <c r="B191" s="15">
        <f>B189*98/100</f>
        <v>21254.240000000002</v>
      </c>
      <c r="C191" s="15">
        <f>C189*98/100</f>
        <v>6583.64</v>
      </c>
      <c r="D191" s="15">
        <f>E191+F191+G191+H191+I191+J191+K191+L191+M191+N191+O191+P191+U191</f>
        <v>2031</v>
      </c>
      <c r="E191" s="15">
        <f>E188</f>
        <v>0</v>
      </c>
      <c r="F191" s="15">
        <f t="shared" ref="F191:O191" si="51">F188</f>
        <v>0</v>
      </c>
      <c r="G191" s="15">
        <f t="shared" si="51"/>
        <v>937</v>
      </c>
      <c r="H191" s="15">
        <f t="shared" si="51"/>
        <v>0</v>
      </c>
      <c r="I191" s="15">
        <f t="shared" si="51"/>
        <v>0</v>
      </c>
      <c r="J191" s="15">
        <f t="shared" si="51"/>
        <v>0</v>
      </c>
      <c r="K191" s="15">
        <f t="shared" si="51"/>
        <v>0</v>
      </c>
      <c r="L191" s="15">
        <f t="shared" si="51"/>
        <v>583</v>
      </c>
      <c r="M191" s="15">
        <f t="shared" si="51"/>
        <v>0</v>
      </c>
      <c r="N191" s="15">
        <f t="shared" si="51"/>
        <v>0</v>
      </c>
      <c r="O191" s="15">
        <f t="shared" si="51"/>
        <v>0</v>
      </c>
      <c r="P191" s="15">
        <f>SUM(Q191:T191)</f>
        <v>0</v>
      </c>
      <c r="Q191" s="15">
        <f t="shared" ref="Q191:X191" si="52">Q188</f>
        <v>0</v>
      </c>
      <c r="R191" s="15">
        <f t="shared" si="52"/>
        <v>0</v>
      </c>
      <c r="S191" s="15">
        <f t="shared" si="52"/>
        <v>0</v>
      </c>
      <c r="T191" s="15">
        <f t="shared" si="52"/>
        <v>0</v>
      </c>
      <c r="U191" s="15">
        <f t="shared" si="52"/>
        <v>511</v>
      </c>
      <c r="V191" s="15">
        <f t="shared" si="52"/>
        <v>0</v>
      </c>
      <c r="W191" s="15">
        <f t="shared" si="52"/>
        <v>0</v>
      </c>
      <c r="X191" s="15">
        <f t="shared" si="52"/>
        <v>0</v>
      </c>
      <c r="Y191" s="17">
        <f>B191+C191+D191+V191+W191+X191</f>
        <v>29868.880000000001</v>
      </c>
      <c r="Z191" s="17"/>
      <c r="AA191" s="15"/>
      <c r="AB191" s="15">
        <f>Y191+AA191</f>
        <v>29868.880000000001</v>
      </c>
    </row>
    <row r="192" spans="1:28">
      <c r="A192" s="16"/>
      <c r="B192" s="17"/>
      <c r="C192" s="17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7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>
      <c r="A193" s="26" t="s">
        <v>43</v>
      </c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</row>
    <row r="194" spans="1:28">
      <c r="A194" s="16" t="s">
        <v>73</v>
      </c>
      <c r="B194" s="17">
        <f>B195+B196</f>
        <v>96856</v>
      </c>
      <c r="C194" s="17">
        <f>C195+C196</f>
        <v>30005</v>
      </c>
      <c r="D194" s="15">
        <f>E194+F194+G194+H194+I194+J194+K194+L194+M194+N194+O194+P194+U194</f>
        <v>34834</v>
      </c>
      <c r="E194" s="17">
        <f t="shared" ref="E194:O194" si="53">E195+E196</f>
        <v>5792</v>
      </c>
      <c r="F194" s="17">
        <f t="shared" si="53"/>
        <v>0</v>
      </c>
      <c r="G194" s="17">
        <f t="shared" si="53"/>
        <v>459</v>
      </c>
      <c r="H194" s="17">
        <f t="shared" si="53"/>
        <v>0</v>
      </c>
      <c r="I194" s="17">
        <f t="shared" si="53"/>
        <v>0</v>
      </c>
      <c r="J194" s="17">
        <f t="shared" si="53"/>
        <v>0</v>
      </c>
      <c r="K194" s="17">
        <f t="shared" si="53"/>
        <v>0</v>
      </c>
      <c r="L194" s="17">
        <f t="shared" si="53"/>
        <v>0</v>
      </c>
      <c r="M194" s="17">
        <f t="shared" si="53"/>
        <v>0</v>
      </c>
      <c r="N194" s="17">
        <f t="shared" si="53"/>
        <v>0</v>
      </c>
      <c r="O194" s="17">
        <f t="shared" si="53"/>
        <v>0</v>
      </c>
      <c r="P194" s="19">
        <f>P195+P196</f>
        <v>28499</v>
      </c>
      <c r="Q194" s="17">
        <v>25</v>
      </c>
      <c r="R194" s="17">
        <f>R195+R196</f>
        <v>9970</v>
      </c>
      <c r="S194" s="17">
        <f>S195+S196</f>
        <v>750</v>
      </c>
      <c r="T194" s="17">
        <v>50</v>
      </c>
      <c r="U194" s="17">
        <f>U195+U196</f>
        <v>84</v>
      </c>
      <c r="V194" s="17">
        <f>V195+V196</f>
        <v>0</v>
      </c>
      <c r="W194" s="17">
        <f>W195+W196</f>
        <v>0</v>
      </c>
      <c r="X194" s="17">
        <f>X195+X196</f>
        <v>0</v>
      </c>
      <c r="Y194" s="15">
        <f t="shared" ref="Y194:Y202" si="54">B194+C194+D194+V194+W194+X194</f>
        <v>161695</v>
      </c>
      <c r="Z194" s="17"/>
      <c r="AA194" s="17">
        <f>AA195+AA196</f>
        <v>0</v>
      </c>
      <c r="AB194" s="15">
        <f t="shared" ref="AB194:AB202" si="55">Y194+AA194</f>
        <v>161695</v>
      </c>
    </row>
    <row r="195" spans="1:28">
      <c r="A195" s="16" t="s">
        <v>46</v>
      </c>
      <c r="B195" s="17">
        <v>82665</v>
      </c>
      <c r="C195" s="17">
        <v>25609</v>
      </c>
      <c r="D195" s="15">
        <f>E195+F195+G195+H195+I195+J195+K195+L195+M195+N195+O195+P195+U195</f>
        <v>26518</v>
      </c>
      <c r="E195" s="17">
        <v>5792</v>
      </c>
      <c r="F195" s="17"/>
      <c r="G195" s="17">
        <v>143</v>
      </c>
      <c r="H195" s="17"/>
      <c r="I195" s="17"/>
      <c r="J195" s="17"/>
      <c r="K195" s="17"/>
      <c r="L195" s="17">
        <v>0</v>
      </c>
      <c r="M195" s="17"/>
      <c r="N195" s="17"/>
      <c r="O195" s="17"/>
      <c r="P195" s="15">
        <f>Q195+R195+S195+T195</f>
        <v>20499</v>
      </c>
      <c r="Q195" s="17">
        <v>17479</v>
      </c>
      <c r="R195" s="17">
        <v>2100</v>
      </c>
      <c r="S195" s="17">
        <v>670</v>
      </c>
      <c r="T195" s="17">
        <v>250</v>
      </c>
      <c r="U195" s="17">
        <v>84</v>
      </c>
      <c r="V195" s="17"/>
      <c r="W195" s="17"/>
      <c r="X195" s="17"/>
      <c r="Y195" s="15">
        <f t="shared" si="54"/>
        <v>134792</v>
      </c>
      <c r="Z195" s="17"/>
      <c r="AA195" s="17"/>
      <c r="AB195" s="15">
        <f t="shared" si="55"/>
        <v>134792</v>
      </c>
    </row>
    <row r="196" spans="1:28">
      <c r="A196" s="16" t="s">
        <v>47</v>
      </c>
      <c r="B196" s="17">
        <v>14191</v>
      </c>
      <c r="C196" s="17">
        <v>4396</v>
      </c>
      <c r="D196" s="15">
        <f>E196+F196+G196+H196+I196+J196+K196+L196+M196+N196+O196+P196+U196</f>
        <v>8316</v>
      </c>
      <c r="E196" s="17"/>
      <c r="F196" s="17"/>
      <c r="G196" s="17">
        <v>316</v>
      </c>
      <c r="H196" s="17"/>
      <c r="I196" s="17"/>
      <c r="J196" s="17"/>
      <c r="K196" s="17"/>
      <c r="L196" s="17">
        <v>0</v>
      </c>
      <c r="M196" s="17"/>
      <c r="N196" s="17"/>
      <c r="O196" s="17"/>
      <c r="P196" s="15">
        <f>Q196+R196+S196+T196</f>
        <v>8000</v>
      </c>
      <c r="Q196" s="17"/>
      <c r="R196" s="17">
        <v>7870</v>
      </c>
      <c r="S196" s="17">
        <v>80</v>
      </c>
      <c r="T196" s="17">
        <v>50</v>
      </c>
      <c r="U196" s="17"/>
      <c r="V196" s="17"/>
      <c r="W196" s="17"/>
      <c r="X196" s="17"/>
      <c r="Y196" s="15">
        <f t="shared" si="54"/>
        <v>26903</v>
      </c>
      <c r="Z196" s="17"/>
      <c r="AA196" s="17"/>
      <c r="AB196" s="15">
        <f>Y196+AA196</f>
        <v>26903</v>
      </c>
    </row>
    <row r="197" spans="1:28">
      <c r="A197" s="15" t="s">
        <v>72</v>
      </c>
      <c r="B197" s="17">
        <f>B198+B199</f>
        <v>111282</v>
      </c>
      <c r="C197" s="17">
        <f>C198+C199</f>
        <v>34474</v>
      </c>
      <c r="D197" s="15">
        <f t="shared" ref="D197:D202" si="56">E197+F197+G197+H197+I197+J197+K197+L197+M197+N197+O197+P197+U197</f>
        <v>35613</v>
      </c>
      <c r="E197" s="17">
        <f t="shared" ref="E197:L197" si="57">E198+E199</f>
        <v>5600</v>
      </c>
      <c r="F197" s="17">
        <f t="shared" si="57"/>
        <v>0</v>
      </c>
      <c r="G197" s="17">
        <f t="shared" si="57"/>
        <v>760</v>
      </c>
      <c r="H197" s="17">
        <f t="shared" si="57"/>
        <v>0</v>
      </c>
      <c r="I197" s="17">
        <f t="shared" si="57"/>
        <v>0</v>
      </c>
      <c r="J197" s="17">
        <f t="shared" si="57"/>
        <v>0</v>
      </c>
      <c r="K197" s="17">
        <f t="shared" si="57"/>
        <v>0</v>
      </c>
      <c r="L197" s="17">
        <f t="shared" si="57"/>
        <v>1300</v>
      </c>
      <c r="M197" s="17">
        <f>M198+M199</f>
        <v>0</v>
      </c>
      <c r="N197" s="17">
        <f>N198+N199</f>
        <v>0</v>
      </c>
      <c r="O197" s="17">
        <f>O198+O199</f>
        <v>0</v>
      </c>
      <c r="P197" s="15">
        <f>Q197+R197+S197+T197</f>
        <v>27723</v>
      </c>
      <c r="Q197" s="17">
        <f t="shared" ref="Q197:X197" si="58">Q198+Q199</f>
        <v>15700</v>
      </c>
      <c r="R197" s="17">
        <f t="shared" si="58"/>
        <v>10933</v>
      </c>
      <c r="S197" s="17">
        <f t="shared" si="58"/>
        <v>790</v>
      </c>
      <c r="T197" s="17">
        <f t="shared" si="58"/>
        <v>300</v>
      </c>
      <c r="U197" s="17">
        <f t="shared" si="58"/>
        <v>230</v>
      </c>
      <c r="V197" s="17">
        <f t="shared" si="58"/>
        <v>0</v>
      </c>
      <c r="W197" s="17">
        <f t="shared" si="58"/>
        <v>0</v>
      </c>
      <c r="X197" s="17">
        <f t="shared" si="58"/>
        <v>0</v>
      </c>
      <c r="Y197" s="15">
        <f t="shared" si="54"/>
        <v>181369</v>
      </c>
      <c r="Z197" s="17"/>
      <c r="AA197" s="17">
        <f>AA198+AA199</f>
        <v>0</v>
      </c>
      <c r="AB197" s="15">
        <f t="shared" si="55"/>
        <v>181369</v>
      </c>
    </row>
    <row r="198" spans="1:28">
      <c r="A198" s="16" t="s">
        <v>46</v>
      </c>
      <c r="B198" s="17">
        <v>95343</v>
      </c>
      <c r="C198" s="17">
        <v>29536</v>
      </c>
      <c r="D198" s="15">
        <f t="shared" si="56"/>
        <v>26433</v>
      </c>
      <c r="E198" s="15">
        <v>5600</v>
      </c>
      <c r="F198" s="15"/>
      <c r="G198" s="15">
        <v>480</v>
      </c>
      <c r="H198" s="15"/>
      <c r="I198" s="15"/>
      <c r="J198" s="15"/>
      <c r="K198" s="15"/>
      <c r="L198" s="15">
        <v>1000</v>
      </c>
      <c r="M198" s="15"/>
      <c r="N198" s="15"/>
      <c r="O198" s="15"/>
      <c r="P198" s="15">
        <f>Q198+R198+S198+T198</f>
        <v>19123</v>
      </c>
      <c r="Q198" s="15">
        <v>15700</v>
      </c>
      <c r="R198" s="15">
        <v>2483</v>
      </c>
      <c r="S198" s="15">
        <v>690</v>
      </c>
      <c r="T198" s="15">
        <v>250</v>
      </c>
      <c r="U198" s="15">
        <v>230</v>
      </c>
      <c r="V198" s="15"/>
      <c r="W198" s="15"/>
      <c r="X198" s="15"/>
      <c r="Y198" s="15">
        <f t="shared" si="54"/>
        <v>151312</v>
      </c>
      <c r="Z198" s="15"/>
      <c r="AA198" s="15"/>
      <c r="AB198" s="15">
        <f t="shared" si="55"/>
        <v>151312</v>
      </c>
    </row>
    <row r="199" spans="1:28">
      <c r="A199" s="16" t="s">
        <v>47</v>
      </c>
      <c r="B199" s="17">
        <v>15939</v>
      </c>
      <c r="C199" s="17">
        <v>4938</v>
      </c>
      <c r="D199" s="15">
        <f t="shared" si="56"/>
        <v>9180</v>
      </c>
      <c r="E199" s="15"/>
      <c r="F199" s="15"/>
      <c r="G199" s="15">
        <v>280</v>
      </c>
      <c r="H199" s="15"/>
      <c r="I199" s="15"/>
      <c r="J199" s="15"/>
      <c r="K199" s="15"/>
      <c r="L199" s="15">
        <v>300</v>
      </c>
      <c r="M199" s="15"/>
      <c r="N199" s="15"/>
      <c r="O199" s="15"/>
      <c r="P199" s="15">
        <f>Q199+R199+S199+T199</f>
        <v>8600</v>
      </c>
      <c r="Q199" s="15"/>
      <c r="R199" s="15">
        <v>8450</v>
      </c>
      <c r="S199" s="15">
        <v>100</v>
      </c>
      <c r="T199" s="15">
        <v>50</v>
      </c>
      <c r="U199" s="15"/>
      <c r="V199" s="15"/>
      <c r="W199" s="15"/>
      <c r="X199" s="15"/>
      <c r="Y199" s="15">
        <f t="shared" si="54"/>
        <v>30057</v>
      </c>
      <c r="Z199" s="15"/>
      <c r="AA199" s="15"/>
      <c r="AB199" s="15">
        <f t="shared" si="55"/>
        <v>30057</v>
      </c>
    </row>
    <row r="200" spans="1:28">
      <c r="A200" s="15"/>
      <c r="B200" s="17">
        <f>B201+B202</f>
        <v>0</v>
      </c>
      <c r="C200" s="17">
        <f>C201+C202</f>
        <v>0</v>
      </c>
      <c r="D200" s="15">
        <f>E200+F200+G200+H200+I200+J200+K200+L200+M200+N200+O200+P200+U200</f>
        <v>0</v>
      </c>
      <c r="E200" s="15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7">
        <f>L201+L202</f>
        <v>0</v>
      </c>
      <c r="M200" s="15"/>
      <c r="N200" s="15"/>
      <c r="O200" s="15"/>
      <c r="P200" s="17">
        <f>P201+P202</f>
        <v>0</v>
      </c>
      <c r="Q200" s="15"/>
      <c r="R200" s="15"/>
      <c r="S200" s="15"/>
      <c r="T200" s="15"/>
      <c r="U200" s="15"/>
      <c r="V200" s="15"/>
      <c r="W200" s="15"/>
      <c r="X200" s="15"/>
      <c r="Y200" s="15">
        <f>B200+C200+D200+V200+W200+X200</f>
        <v>0</v>
      </c>
      <c r="Z200" s="15"/>
      <c r="AA200" s="15"/>
      <c r="AB200" s="15">
        <f>Y200+AA200</f>
        <v>0</v>
      </c>
    </row>
    <row r="201" spans="1:28">
      <c r="A201" s="16" t="s">
        <v>46</v>
      </c>
      <c r="B201" s="17"/>
      <c r="C201" s="17"/>
      <c r="D201" s="15">
        <f t="shared" si="56"/>
        <v>0</v>
      </c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>
        <f>Q201+R201+S201+T201</f>
        <v>0</v>
      </c>
      <c r="Q201" s="15"/>
      <c r="R201" s="15"/>
      <c r="S201" s="15"/>
      <c r="T201" s="15"/>
      <c r="U201" s="15"/>
      <c r="V201" s="15"/>
      <c r="W201" s="15"/>
      <c r="X201" s="15"/>
      <c r="Y201" s="15">
        <f t="shared" si="54"/>
        <v>0</v>
      </c>
      <c r="Z201" s="17"/>
      <c r="AA201" s="15"/>
      <c r="AB201" s="15">
        <f t="shared" si="55"/>
        <v>0</v>
      </c>
    </row>
    <row r="202" spans="1:28">
      <c r="A202" s="16" t="s">
        <v>47</v>
      </c>
      <c r="B202" s="17">
        <v>0</v>
      </c>
      <c r="C202" s="17">
        <v>0</v>
      </c>
      <c r="D202" s="15">
        <f t="shared" si="56"/>
        <v>0</v>
      </c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>
        <f>Q202+R202+S202+T202</f>
        <v>0</v>
      </c>
      <c r="Q202" s="15"/>
      <c r="R202" s="15"/>
      <c r="S202" s="15"/>
      <c r="T202" s="15"/>
      <c r="U202" s="15"/>
      <c r="V202" s="15"/>
      <c r="W202" s="15"/>
      <c r="X202" s="15"/>
      <c r="Y202" s="15">
        <f t="shared" si="54"/>
        <v>0</v>
      </c>
      <c r="Z202" s="17"/>
      <c r="AA202" s="15"/>
      <c r="AB202" s="15">
        <f t="shared" si="55"/>
        <v>0</v>
      </c>
    </row>
    <row r="203" spans="1:28">
      <c r="A203" s="15" t="s">
        <v>74</v>
      </c>
      <c r="B203" s="17">
        <f>B204+B205</f>
        <v>104991.36</v>
      </c>
      <c r="C203" s="17">
        <f>C204+C205-1</f>
        <v>32525.519999999997</v>
      </c>
      <c r="D203" s="17">
        <f>D204+D205</f>
        <v>34834</v>
      </c>
      <c r="E203" s="17">
        <f t="shared" ref="E203:AA203" si="59">E204+E205</f>
        <v>5792</v>
      </c>
      <c r="F203" s="17">
        <f t="shared" si="59"/>
        <v>0</v>
      </c>
      <c r="G203" s="17">
        <f t="shared" si="59"/>
        <v>459</v>
      </c>
      <c r="H203" s="17">
        <f t="shared" si="59"/>
        <v>0</v>
      </c>
      <c r="I203" s="17">
        <f t="shared" si="59"/>
        <v>0</v>
      </c>
      <c r="J203" s="17">
        <f t="shared" si="59"/>
        <v>0</v>
      </c>
      <c r="K203" s="17">
        <f t="shared" si="59"/>
        <v>0</v>
      </c>
      <c r="L203" s="17">
        <f t="shared" si="59"/>
        <v>0</v>
      </c>
      <c r="M203" s="17">
        <f t="shared" si="59"/>
        <v>0</v>
      </c>
      <c r="N203" s="17">
        <f t="shared" si="59"/>
        <v>0</v>
      </c>
      <c r="O203" s="17">
        <f t="shared" si="59"/>
        <v>0</v>
      </c>
      <c r="P203" s="17">
        <f t="shared" si="59"/>
        <v>28499</v>
      </c>
      <c r="Q203" s="17">
        <f t="shared" si="59"/>
        <v>17479</v>
      </c>
      <c r="R203" s="17">
        <f t="shared" si="59"/>
        <v>9970</v>
      </c>
      <c r="S203" s="17">
        <f t="shared" si="59"/>
        <v>750</v>
      </c>
      <c r="T203" s="17">
        <f t="shared" si="59"/>
        <v>300</v>
      </c>
      <c r="U203" s="17">
        <f t="shared" si="59"/>
        <v>84</v>
      </c>
      <c r="V203" s="17">
        <f t="shared" si="59"/>
        <v>0</v>
      </c>
      <c r="W203" s="17">
        <f t="shared" si="59"/>
        <v>0</v>
      </c>
      <c r="X203" s="17">
        <f t="shared" si="59"/>
        <v>0</v>
      </c>
      <c r="Y203" s="17">
        <f t="shared" si="59"/>
        <v>172351.87999999998</v>
      </c>
      <c r="Z203" s="17">
        <f t="shared" si="59"/>
        <v>0</v>
      </c>
      <c r="AA203" s="17">
        <f t="shared" si="59"/>
        <v>0</v>
      </c>
      <c r="AB203" s="17">
        <f>AB204+AB205-1</f>
        <v>172350.87999999998</v>
      </c>
    </row>
    <row r="204" spans="1:28">
      <c r="A204" s="16" t="s">
        <v>46</v>
      </c>
      <c r="B204" s="15">
        <f>B198*98/100-3564-3817+3316</f>
        <v>89371.14</v>
      </c>
      <c r="C204" s="15">
        <f>C198*98/100-1104-1182+1028</f>
        <v>27687.279999999999</v>
      </c>
      <c r="D204" s="15">
        <f>E204+F204+G204+H204+I204+J204+K204+L204+M204+N204+O204+P204+U204</f>
        <v>26518</v>
      </c>
      <c r="E204" s="15">
        <f>E195</f>
        <v>5792</v>
      </c>
      <c r="F204" s="15">
        <f t="shared" ref="F204:O204" si="60">F195</f>
        <v>0</v>
      </c>
      <c r="G204" s="15">
        <f t="shared" si="60"/>
        <v>143</v>
      </c>
      <c r="H204" s="15">
        <f t="shared" si="60"/>
        <v>0</v>
      </c>
      <c r="I204" s="15">
        <f t="shared" si="60"/>
        <v>0</v>
      </c>
      <c r="J204" s="15">
        <f t="shared" si="60"/>
        <v>0</v>
      </c>
      <c r="K204" s="15">
        <f t="shared" si="60"/>
        <v>0</v>
      </c>
      <c r="L204" s="15">
        <f t="shared" si="60"/>
        <v>0</v>
      </c>
      <c r="M204" s="15">
        <f t="shared" si="60"/>
        <v>0</v>
      </c>
      <c r="N204" s="15">
        <f t="shared" si="60"/>
        <v>0</v>
      </c>
      <c r="O204" s="15">
        <f t="shared" si="60"/>
        <v>0</v>
      </c>
      <c r="P204" s="15">
        <f>SUM(Q204:T204)</f>
        <v>20499</v>
      </c>
      <c r="Q204" s="15">
        <f t="shared" ref="Q204:X204" si="61">Q195</f>
        <v>17479</v>
      </c>
      <c r="R204" s="15">
        <f t="shared" si="61"/>
        <v>2100</v>
      </c>
      <c r="S204" s="15">
        <f t="shared" si="61"/>
        <v>670</v>
      </c>
      <c r="T204" s="15">
        <f t="shared" si="61"/>
        <v>250</v>
      </c>
      <c r="U204" s="15">
        <f t="shared" si="61"/>
        <v>84</v>
      </c>
      <c r="V204" s="15">
        <f t="shared" si="61"/>
        <v>0</v>
      </c>
      <c r="W204" s="15">
        <f t="shared" si="61"/>
        <v>0</v>
      </c>
      <c r="X204" s="15">
        <f t="shared" si="61"/>
        <v>0</v>
      </c>
      <c r="Y204" s="15">
        <f>B204+C204+D204+V204+W204+X204</f>
        <v>143576.41999999998</v>
      </c>
      <c r="Z204" s="17"/>
      <c r="AA204" s="15"/>
      <c r="AB204" s="15">
        <f>Y204+AA204</f>
        <v>143576.41999999998</v>
      </c>
    </row>
    <row r="205" spans="1:28">
      <c r="A205" s="16" t="s">
        <v>47</v>
      </c>
      <c r="B205" s="15">
        <f>B199*98/100</f>
        <v>15620.22</v>
      </c>
      <c r="C205" s="15">
        <f>C199*98/100</f>
        <v>4839.24</v>
      </c>
      <c r="D205" s="15">
        <f>E205+F205+G205+H205+I205+J205+K205+L205+M205+N205+O205+P205+U205</f>
        <v>8316</v>
      </c>
      <c r="E205" s="15">
        <f>E196</f>
        <v>0</v>
      </c>
      <c r="F205" s="15">
        <f t="shared" ref="F205:O205" si="62">F196</f>
        <v>0</v>
      </c>
      <c r="G205" s="15">
        <f t="shared" si="62"/>
        <v>316</v>
      </c>
      <c r="H205" s="15">
        <f t="shared" si="62"/>
        <v>0</v>
      </c>
      <c r="I205" s="15">
        <f t="shared" si="62"/>
        <v>0</v>
      </c>
      <c r="J205" s="15">
        <f t="shared" si="62"/>
        <v>0</v>
      </c>
      <c r="K205" s="15">
        <f t="shared" si="62"/>
        <v>0</v>
      </c>
      <c r="L205" s="15">
        <f t="shared" si="62"/>
        <v>0</v>
      </c>
      <c r="M205" s="15">
        <f t="shared" si="62"/>
        <v>0</v>
      </c>
      <c r="N205" s="15">
        <f t="shared" si="62"/>
        <v>0</v>
      </c>
      <c r="O205" s="15">
        <f t="shared" si="62"/>
        <v>0</v>
      </c>
      <c r="P205" s="15">
        <f>SUM(Q205:T205)</f>
        <v>8000</v>
      </c>
      <c r="Q205" s="15">
        <f t="shared" ref="Q205:X205" si="63">Q196</f>
        <v>0</v>
      </c>
      <c r="R205" s="15">
        <f t="shared" si="63"/>
        <v>7870</v>
      </c>
      <c r="S205" s="15">
        <f t="shared" si="63"/>
        <v>80</v>
      </c>
      <c r="T205" s="15">
        <f t="shared" si="63"/>
        <v>50</v>
      </c>
      <c r="U205" s="15">
        <f t="shared" si="63"/>
        <v>0</v>
      </c>
      <c r="V205" s="15">
        <f t="shared" si="63"/>
        <v>0</v>
      </c>
      <c r="W205" s="15">
        <f t="shared" si="63"/>
        <v>0</v>
      </c>
      <c r="X205" s="15">
        <f t="shared" si="63"/>
        <v>0</v>
      </c>
      <c r="Y205" s="15">
        <f>B205+C205+D205+V205+W205+X205</f>
        <v>28775.46</v>
      </c>
      <c r="Z205" s="17"/>
      <c r="AA205" s="15"/>
      <c r="AB205" s="15">
        <f>Y205+AA205</f>
        <v>28775.46</v>
      </c>
    </row>
    <row r="206" spans="1:28">
      <c r="A206" s="16"/>
      <c r="B206" s="17"/>
      <c r="C206" s="17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7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>
      <c r="A207" s="33" t="s">
        <v>44</v>
      </c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  <row r="208" spans="1:28">
      <c r="A208" s="15" t="s">
        <v>73</v>
      </c>
      <c r="B208" s="17">
        <f>B209+B210</f>
        <v>31916</v>
      </c>
      <c r="C208" s="17">
        <f>C209+C210</f>
        <v>9888</v>
      </c>
      <c r="D208" s="17">
        <f>D209+D210</f>
        <v>6360</v>
      </c>
      <c r="E208" s="17">
        <f t="shared" ref="E208:O208" si="64">E209+E210</f>
        <v>3649</v>
      </c>
      <c r="F208" s="17">
        <f t="shared" si="64"/>
        <v>0</v>
      </c>
      <c r="G208" s="17">
        <f t="shared" si="64"/>
        <v>14</v>
      </c>
      <c r="H208" s="17">
        <f t="shared" si="64"/>
        <v>0</v>
      </c>
      <c r="I208" s="17">
        <f t="shared" si="64"/>
        <v>0</v>
      </c>
      <c r="J208" s="17">
        <f t="shared" si="64"/>
        <v>0</v>
      </c>
      <c r="K208" s="17">
        <f t="shared" si="64"/>
        <v>0</v>
      </c>
      <c r="L208" s="17">
        <f t="shared" si="64"/>
        <v>32</v>
      </c>
      <c r="M208" s="17">
        <f t="shared" si="64"/>
        <v>0</v>
      </c>
      <c r="N208" s="17">
        <f t="shared" si="64"/>
        <v>0</v>
      </c>
      <c r="O208" s="17">
        <f t="shared" si="64"/>
        <v>0</v>
      </c>
      <c r="P208" s="19">
        <f>P209+P210</f>
        <v>2665</v>
      </c>
      <c r="Q208" s="17"/>
      <c r="R208" s="17">
        <f>R209+R210</f>
        <v>581</v>
      </c>
      <c r="S208" s="17">
        <f>S209+S210</f>
        <v>0</v>
      </c>
      <c r="T208" s="17"/>
      <c r="U208" s="17">
        <f>U209+U210</f>
        <v>0</v>
      </c>
      <c r="V208" s="17">
        <f>V209+V210</f>
        <v>0</v>
      </c>
      <c r="W208" s="17">
        <f>W209+W210</f>
        <v>0</v>
      </c>
      <c r="X208" s="17">
        <f>X209+X210</f>
        <v>0</v>
      </c>
      <c r="Y208" s="17">
        <f>Y209+Y210</f>
        <v>48164</v>
      </c>
      <c r="Z208" s="17"/>
      <c r="AA208" s="17">
        <f>AA209+AA210</f>
        <v>0</v>
      </c>
      <c r="AB208" s="17">
        <f>AB209+AB210</f>
        <v>48164</v>
      </c>
    </row>
    <row r="209" spans="1:28">
      <c r="A209" s="16" t="s">
        <v>46</v>
      </c>
      <c r="B209" s="17">
        <v>18037</v>
      </c>
      <c r="C209" s="17">
        <v>5588</v>
      </c>
      <c r="D209" s="15">
        <f>E209+F209+G209+H209+I209+J209+K209+L209+M209+N209+O209+P209+U209</f>
        <v>3681</v>
      </c>
      <c r="E209" s="17">
        <v>3649</v>
      </c>
      <c r="F209" s="17"/>
      <c r="G209" s="17"/>
      <c r="H209" s="17"/>
      <c r="I209" s="17"/>
      <c r="J209" s="17"/>
      <c r="K209" s="17"/>
      <c r="L209" s="17">
        <v>32</v>
      </c>
      <c r="M209" s="17"/>
      <c r="N209" s="17"/>
      <c r="O209" s="17">
        <v>0</v>
      </c>
      <c r="P209" s="15">
        <f>Q209+R209+S209+T209</f>
        <v>0</v>
      </c>
      <c r="Q209" s="17"/>
      <c r="R209" s="17"/>
      <c r="S209" s="17"/>
      <c r="T209" s="17"/>
      <c r="U209" s="17"/>
      <c r="V209" s="17"/>
      <c r="W209" s="17"/>
      <c r="X209" s="17"/>
      <c r="Y209" s="15">
        <f t="shared" ref="Y209:Y219" si="65">B209+C209+D209+V209+W209+X209</f>
        <v>27306</v>
      </c>
      <c r="Z209" s="17"/>
      <c r="AA209" s="17"/>
      <c r="AB209" s="15">
        <f t="shared" ref="AB209:AB219" si="66">Y209+AA209</f>
        <v>27306</v>
      </c>
    </row>
    <row r="210" spans="1:28">
      <c r="A210" s="16" t="s">
        <v>47</v>
      </c>
      <c r="B210" s="17">
        <v>13879</v>
      </c>
      <c r="C210" s="17">
        <v>4300</v>
      </c>
      <c r="D210" s="15">
        <f>E210+F210+G210+H210+I210+J210+K210+L210+M210+N210+O210+P210+U210</f>
        <v>2679</v>
      </c>
      <c r="E210" s="17"/>
      <c r="F210" s="17"/>
      <c r="G210" s="17">
        <v>14</v>
      </c>
      <c r="H210" s="17"/>
      <c r="I210" s="17"/>
      <c r="J210" s="17"/>
      <c r="K210" s="17"/>
      <c r="L210" s="17">
        <v>0</v>
      </c>
      <c r="M210" s="17"/>
      <c r="N210" s="17"/>
      <c r="O210" s="17"/>
      <c r="P210" s="15">
        <f>Q210+R210+S210+T210</f>
        <v>2665</v>
      </c>
      <c r="Q210" s="17">
        <v>2084</v>
      </c>
      <c r="R210" s="17">
        <v>581</v>
      </c>
      <c r="S210" s="17"/>
      <c r="T210" s="17"/>
      <c r="U210" s="17"/>
      <c r="V210" s="17"/>
      <c r="W210" s="17"/>
      <c r="X210" s="17"/>
      <c r="Y210" s="15">
        <f t="shared" si="65"/>
        <v>20858</v>
      </c>
      <c r="Z210" s="17"/>
      <c r="AA210" s="17"/>
      <c r="AB210" s="15">
        <f t="shared" si="66"/>
        <v>20858</v>
      </c>
    </row>
    <row r="211" spans="1:28">
      <c r="A211" s="15" t="s">
        <v>76</v>
      </c>
      <c r="B211" s="17">
        <f>B212+B213</f>
        <v>39972</v>
      </c>
      <c r="C211" s="17">
        <f>C212+C213</f>
        <v>12383</v>
      </c>
      <c r="D211" s="17">
        <f>D212+D213</f>
        <v>10557</v>
      </c>
      <c r="E211" s="17">
        <f t="shared" ref="E211:O211" si="67">E212+E213</f>
        <v>3649</v>
      </c>
      <c r="F211" s="17">
        <f t="shared" si="67"/>
        <v>0</v>
      </c>
      <c r="G211" s="17">
        <f t="shared" si="67"/>
        <v>348</v>
      </c>
      <c r="H211" s="17">
        <f t="shared" si="67"/>
        <v>0</v>
      </c>
      <c r="I211" s="17">
        <f t="shared" si="67"/>
        <v>0</v>
      </c>
      <c r="J211" s="17">
        <f t="shared" si="67"/>
        <v>0</v>
      </c>
      <c r="K211" s="17">
        <f t="shared" si="67"/>
        <v>0</v>
      </c>
      <c r="L211" s="17">
        <f t="shared" si="67"/>
        <v>1120</v>
      </c>
      <c r="M211" s="17">
        <f t="shared" si="67"/>
        <v>0</v>
      </c>
      <c r="N211" s="17">
        <f t="shared" si="67"/>
        <v>0</v>
      </c>
      <c r="O211" s="17">
        <f t="shared" si="67"/>
        <v>0</v>
      </c>
      <c r="P211" s="17">
        <f t="shared" ref="P211:AB211" si="68">P212+P213</f>
        <v>4890</v>
      </c>
      <c r="Q211" s="17">
        <f t="shared" si="68"/>
        <v>3130</v>
      </c>
      <c r="R211" s="17">
        <f t="shared" si="68"/>
        <v>1377</v>
      </c>
      <c r="S211" s="17">
        <f t="shared" si="68"/>
        <v>293</v>
      </c>
      <c r="T211" s="17">
        <f t="shared" si="68"/>
        <v>90</v>
      </c>
      <c r="U211" s="17">
        <f t="shared" si="68"/>
        <v>550</v>
      </c>
      <c r="V211" s="17">
        <f t="shared" si="68"/>
        <v>0</v>
      </c>
      <c r="W211" s="17">
        <f t="shared" si="68"/>
        <v>0</v>
      </c>
      <c r="X211" s="17">
        <f t="shared" si="68"/>
        <v>0</v>
      </c>
      <c r="Y211" s="17">
        <f t="shared" si="68"/>
        <v>62912</v>
      </c>
      <c r="Z211" s="17">
        <f t="shared" si="68"/>
        <v>0</v>
      </c>
      <c r="AA211" s="17">
        <f t="shared" si="68"/>
        <v>0</v>
      </c>
      <c r="AB211" s="17">
        <f t="shared" si="68"/>
        <v>62912</v>
      </c>
    </row>
    <row r="212" spans="1:28">
      <c r="A212" s="16" t="s">
        <v>46</v>
      </c>
      <c r="B212" s="22">
        <v>24120</v>
      </c>
      <c r="C212" s="22">
        <v>7472</v>
      </c>
      <c r="D212" s="15">
        <f>E212+F212+G212+H212+I212+J212+K212+L212+M212+N212+O212+P212+U212</f>
        <v>7299</v>
      </c>
      <c r="E212" s="15">
        <v>3649</v>
      </c>
      <c r="F212" s="15"/>
      <c r="G212" s="15">
        <v>300</v>
      </c>
      <c r="H212" s="15"/>
      <c r="I212" s="15"/>
      <c r="J212" s="15"/>
      <c r="K212" s="15"/>
      <c r="L212" s="15">
        <v>330</v>
      </c>
      <c r="M212" s="15"/>
      <c r="N212" s="15"/>
      <c r="O212" s="15"/>
      <c r="P212" s="15">
        <f>Q212+R212+S212+T212</f>
        <v>2770</v>
      </c>
      <c r="Q212" s="15">
        <v>1640</v>
      </c>
      <c r="R212" s="15">
        <v>747</v>
      </c>
      <c r="S212" s="15">
        <v>293</v>
      </c>
      <c r="T212" s="15">
        <v>90</v>
      </c>
      <c r="U212" s="15">
        <v>250</v>
      </c>
      <c r="V212" s="15"/>
      <c r="W212" s="15"/>
      <c r="X212" s="15"/>
      <c r="Y212" s="15">
        <f t="shared" si="65"/>
        <v>38891</v>
      </c>
      <c r="Z212" s="15"/>
      <c r="AA212" s="15"/>
      <c r="AB212" s="15">
        <f t="shared" si="66"/>
        <v>38891</v>
      </c>
    </row>
    <row r="213" spans="1:28">
      <c r="A213" s="16" t="s">
        <v>47</v>
      </c>
      <c r="B213" s="17">
        <v>15852</v>
      </c>
      <c r="C213" s="17">
        <v>4911</v>
      </c>
      <c r="D213" s="15">
        <f>E213+F213+G213+H213+I213+J213+K213+L213+M213+N213+O213+P213+U213</f>
        <v>3258</v>
      </c>
      <c r="E213" s="15">
        <v>0</v>
      </c>
      <c r="F213" s="15">
        <v>0</v>
      </c>
      <c r="G213" s="15">
        <v>48</v>
      </c>
      <c r="H213" s="15"/>
      <c r="I213" s="15"/>
      <c r="J213" s="15"/>
      <c r="K213" s="15"/>
      <c r="L213" s="15">
        <v>790</v>
      </c>
      <c r="M213" s="15"/>
      <c r="N213" s="15"/>
      <c r="O213" s="15"/>
      <c r="P213" s="15">
        <f>Q213+R213+S213+T213</f>
        <v>2120</v>
      </c>
      <c r="Q213" s="15">
        <v>1490</v>
      </c>
      <c r="R213" s="15">
        <v>630</v>
      </c>
      <c r="S213" s="15"/>
      <c r="T213" s="15"/>
      <c r="U213" s="15">
        <v>300</v>
      </c>
      <c r="V213" s="15"/>
      <c r="W213" s="15"/>
      <c r="X213" s="15"/>
      <c r="Y213" s="15">
        <f t="shared" si="65"/>
        <v>24021</v>
      </c>
      <c r="Z213" s="15"/>
      <c r="AA213" s="15"/>
      <c r="AB213" s="15">
        <f t="shared" si="66"/>
        <v>24021</v>
      </c>
    </row>
    <row r="214" spans="1:28">
      <c r="A214" s="15"/>
      <c r="B214" s="17">
        <f>B215+B216</f>
        <v>0</v>
      </c>
      <c r="C214" s="17">
        <f t="shared" ref="C214:AB214" si="69">C215+C216</f>
        <v>0</v>
      </c>
      <c r="D214" s="17">
        <f t="shared" si="69"/>
        <v>0</v>
      </c>
      <c r="E214" s="17">
        <f t="shared" si="69"/>
        <v>0</v>
      </c>
      <c r="F214" s="17">
        <f t="shared" si="69"/>
        <v>0</v>
      </c>
      <c r="G214" s="17">
        <f t="shared" si="69"/>
        <v>0</v>
      </c>
      <c r="H214" s="17">
        <f t="shared" si="69"/>
        <v>0</v>
      </c>
      <c r="I214" s="17">
        <f t="shared" si="69"/>
        <v>0</v>
      </c>
      <c r="J214" s="17">
        <f t="shared" si="69"/>
        <v>0</v>
      </c>
      <c r="K214" s="17">
        <f t="shared" si="69"/>
        <v>0</v>
      </c>
      <c r="L214" s="17">
        <f t="shared" si="69"/>
        <v>0</v>
      </c>
      <c r="M214" s="17">
        <f t="shared" si="69"/>
        <v>0</v>
      </c>
      <c r="N214" s="17">
        <f t="shared" si="69"/>
        <v>0</v>
      </c>
      <c r="O214" s="17">
        <f t="shared" si="69"/>
        <v>0</v>
      </c>
      <c r="P214" s="17">
        <f t="shared" si="69"/>
        <v>0</v>
      </c>
      <c r="Q214" s="17">
        <f t="shared" si="69"/>
        <v>0</v>
      </c>
      <c r="R214" s="17">
        <f t="shared" si="69"/>
        <v>0</v>
      </c>
      <c r="S214" s="17">
        <f t="shared" si="69"/>
        <v>0</v>
      </c>
      <c r="T214" s="17">
        <f t="shared" si="69"/>
        <v>0</v>
      </c>
      <c r="U214" s="17">
        <f t="shared" si="69"/>
        <v>0</v>
      </c>
      <c r="V214" s="17">
        <f t="shared" si="69"/>
        <v>0</v>
      </c>
      <c r="W214" s="17">
        <f t="shared" si="69"/>
        <v>0</v>
      </c>
      <c r="X214" s="17">
        <f t="shared" si="69"/>
        <v>0</v>
      </c>
      <c r="Y214" s="17">
        <f t="shared" si="69"/>
        <v>0</v>
      </c>
      <c r="Z214" s="17">
        <f t="shared" si="69"/>
        <v>0</v>
      </c>
      <c r="AA214" s="17">
        <f t="shared" si="69"/>
        <v>0</v>
      </c>
      <c r="AB214" s="17">
        <f t="shared" si="69"/>
        <v>0</v>
      </c>
    </row>
    <row r="215" spans="1:28">
      <c r="A215" s="16" t="s">
        <v>46</v>
      </c>
      <c r="B215" s="17">
        <v>0</v>
      </c>
      <c r="C215" s="17">
        <v>0</v>
      </c>
      <c r="D215" s="15">
        <f>E215+F215+G215+H215+I215+J215+K215+L215+M215+N215+O215+P215+U215</f>
        <v>0</v>
      </c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>
        <f>Q215+R215+S215+T215</f>
        <v>0</v>
      </c>
      <c r="Q215" s="15"/>
      <c r="S215" s="15"/>
      <c r="T215" s="15"/>
      <c r="U215" s="15"/>
      <c r="V215" s="15"/>
      <c r="W215" s="15"/>
      <c r="X215" s="15"/>
      <c r="Y215" s="15">
        <f t="shared" si="65"/>
        <v>0</v>
      </c>
      <c r="Z215" s="17"/>
      <c r="AA215" s="15"/>
      <c r="AB215" s="15">
        <f t="shared" si="66"/>
        <v>0</v>
      </c>
    </row>
    <row r="216" spans="1:28">
      <c r="A216" s="16" t="s">
        <v>47</v>
      </c>
      <c r="B216" s="17"/>
      <c r="C216" s="17"/>
      <c r="D216" s="15">
        <f>E216+F216+G216+H216+I216+J216+K216+L216+M216+N216+O216+P216+U216</f>
        <v>0</v>
      </c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>
        <f>Q216+R216+S216+T216</f>
        <v>0</v>
      </c>
      <c r="Q216" s="15"/>
      <c r="R216" s="15"/>
      <c r="S216" s="15"/>
      <c r="T216" s="15"/>
      <c r="U216" s="15"/>
      <c r="V216" s="15"/>
      <c r="W216" s="15"/>
      <c r="X216" s="15"/>
      <c r="Y216" s="15">
        <f t="shared" si="65"/>
        <v>0</v>
      </c>
      <c r="Z216" s="17"/>
      <c r="AA216" s="15"/>
      <c r="AB216" s="15">
        <f t="shared" si="66"/>
        <v>0</v>
      </c>
    </row>
    <row r="217" spans="1:28">
      <c r="A217" s="15" t="s">
        <v>74</v>
      </c>
      <c r="B217" s="15">
        <f t="shared" ref="B217:C219" si="70">B211*98/100</f>
        <v>39172.559999999998</v>
      </c>
      <c r="C217" s="15">
        <f>C218+C219+1</f>
        <v>12136.34</v>
      </c>
      <c r="D217" s="15">
        <f>E217+F217+G217+H217+I217+J217+K217+L217+M217+N217+O217+P217+U217</f>
        <v>6360</v>
      </c>
      <c r="E217" s="17">
        <f>E218+E219</f>
        <v>3649</v>
      </c>
      <c r="F217" s="15"/>
      <c r="G217" s="17">
        <f>G218+G219</f>
        <v>14</v>
      </c>
      <c r="H217" s="17">
        <f t="shared" ref="H217:O217" si="71">H218+H219</f>
        <v>0</v>
      </c>
      <c r="I217" s="17">
        <f t="shared" si="71"/>
        <v>0</v>
      </c>
      <c r="J217" s="17">
        <f t="shared" si="71"/>
        <v>0</v>
      </c>
      <c r="K217" s="17">
        <f t="shared" si="71"/>
        <v>0</v>
      </c>
      <c r="L217" s="17">
        <f t="shared" si="71"/>
        <v>32</v>
      </c>
      <c r="M217" s="17">
        <f t="shared" si="71"/>
        <v>0</v>
      </c>
      <c r="N217" s="17">
        <f t="shared" si="71"/>
        <v>0</v>
      </c>
      <c r="O217" s="17">
        <f t="shared" si="71"/>
        <v>0</v>
      </c>
      <c r="P217" s="17">
        <f>P218+P219</f>
        <v>2665</v>
      </c>
      <c r="Q217" s="17">
        <f t="shared" ref="Q217:X217" si="72">Q218+Q219</f>
        <v>2084</v>
      </c>
      <c r="R217" s="17">
        <f t="shared" si="72"/>
        <v>581</v>
      </c>
      <c r="S217" s="17">
        <f t="shared" si="72"/>
        <v>0</v>
      </c>
      <c r="T217" s="17">
        <f t="shared" si="72"/>
        <v>0</v>
      </c>
      <c r="U217" s="17">
        <f t="shared" si="72"/>
        <v>0</v>
      </c>
      <c r="V217" s="17">
        <f t="shared" si="72"/>
        <v>0</v>
      </c>
      <c r="W217" s="17">
        <f t="shared" si="72"/>
        <v>0</v>
      </c>
      <c r="X217" s="17">
        <f t="shared" si="72"/>
        <v>0</v>
      </c>
      <c r="Y217" s="17">
        <f>B217+C217+D217+V217+W217+X217</f>
        <v>57668.899999999994</v>
      </c>
      <c r="Z217" s="17"/>
      <c r="AA217" s="15"/>
      <c r="AB217" s="15">
        <f t="shared" si="66"/>
        <v>57668.899999999994</v>
      </c>
    </row>
    <row r="218" spans="1:28">
      <c r="A218" s="16" t="s">
        <v>46</v>
      </c>
      <c r="B218" s="15">
        <f t="shared" si="70"/>
        <v>23637.599999999999</v>
      </c>
      <c r="C218" s="15">
        <f t="shared" si="70"/>
        <v>7322.56</v>
      </c>
      <c r="D218" s="15">
        <f>E218+F218+G218+H218+I218+J218+K218+L218+M218+N218+O218+P218+U218</f>
        <v>3681</v>
      </c>
      <c r="E218" s="15">
        <f>E209</f>
        <v>3649</v>
      </c>
      <c r="F218" s="15">
        <f t="shared" ref="F218:O218" si="73">F209</f>
        <v>0</v>
      </c>
      <c r="G218" s="15">
        <f t="shared" si="73"/>
        <v>0</v>
      </c>
      <c r="H218" s="15">
        <f t="shared" si="73"/>
        <v>0</v>
      </c>
      <c r="I218" s="15">
        <f t="shared" si="73"/>
        <v>0</v>
      </c>
      <c r="J218" s="15">
        <f t="shared" si="73"/>
        <v>0</v>
      </c>
      <c r="K218" s="15">
        <f t="shared" si="73"/>
        <v>0</v>
      </c>
      <c r="L218" s="15">
        <f t="shared" si="73"/>
        <v>32</v>
      </c>
      <c r="M218" s="15">
        <f t="shared" si="73"/>
        <v>0</v>
      </c>
      <c r="N218" s="15">
        <f t="shared" si="73"/>
        <v>0</v>
      </c>
      <c r="O218" s="15">
        <f t="shared" si="73"/>
        <v>0</v>
      </c>
      <c r="P218" s="15">
        <f>SUM(Q218:T218)</f>
        <v>0</v>
      </c>
      <c r="Q218" s="15">
        <f t="shared" ref="Q218:X218" si="74">Q209</f>
        <v>0</v>
      </c>
      <c r="R218" s="15">
        <f t="shared" si="74"/>
        <v>0</v>
      </c>
      <c r="S218" s="15">
        <f t="shared" si="74"/>
        <v>0</v>
      </c>
      <c r="T218" s="15">
        <f t="shared" si="74"/>
        <v>0</v>
      </c>
      <c r="U218" s="15">
        <f t="shared" si="74"/>
        <v>0</v>
      </c>
      <c r="V218" s="15">
        <f t="shared" si="74"/>
        <v>0</v>
      </c>
      <c r="W218" s="15">
        <f t="shared" si="74"/>
        <v>0</v>
      </c>
      <c r="X218" s="15">
        <f t="shared" si="74"/>
        <v>0</v>
      </c>
      <c r="Y218" s="15">
        <f t="shared" si="65"/>
        <v>34641.160000000003</v>
      </c>
      <c r="Z218" s="17"/>
      <c r="AA218" s="15"/>
      <c r="AB218" s="15">
        <f>Y218+AA218+1</f>
        <v>34642.160000000003</v>
      </c>
    </row>
    <row r="219" spans="1:28">
      <c r="A219" s="16" t="s">
        <v>47</v>
      </c>
      <c r="B219" s="15">
        <f t="shared" si="70"/>
        <v>15534.96</v>
      </c>
      <c r="C219" s="15">
        <f t="shared" si="70"/>
        <v>4812.78</v>
      </c>
      <c r="D219" s="15">
        <f>E219+F219+G219+H219+I219+J219+K219+L219+M219+N219+O219+P219+U219</f>
        <v>2679</v>
      </c>
      <c r="E219" s="15">
        <f>E210</f>
        <v>0</v>
      </c>
      <c r="F219" s="15">
        <f t="shared" ref="F219:O219" si="75">F210</f>
        <v>0</v>
      </c>
      <c r="G219" s="15">
        <f t="shared" si="75"/>
        <v>14</v>
      </c>
      <c r="H219" s="15">
        <f t="shared" si="75"/>
        <v>0</v>
      </c>
      <c r="I219" s="15">
        <f t="shared" si="75"/>
        <v>0</v>
      </c>
      <c r="J219" s="15">
        <f t="shared" si="75"/>
        <v>0</v>
      </c>
      <c r="K219" s="15">
        <f t="shared" si="75"/>
        <v>0</v>
      </c>
      <c r="L219" s="15">
        <f t="shared" si="75"/>
        <v>0</v>
      </c>
      <c r="M219" s="15">
        <f t="shared" si="75"/>
        <v>0</v>
      </c>
      <c r="N219" s="15">
        <f t="shared" si="75"/>
        <v>0</v>
      </c>
      <c r="O219" s="15">
        <f t="shared" si="75"/>
        <v>0</v>
      </c>
      <c r="P219" s="15">
        <f>SUM(Q219:T219)</f>
        <v>2665</v>
      </c>
      <c r="Q219" s="15">
        <f t="shared" ref="Q219:X219" si="76">Q210</f>
        <v>2084</v>
      </c>
      <c r="R219" s="15">
        <f t="shared" si="76"/>
        <v>581</v>
      </c>
      <c r="S219" s="15">
        <f t="shared" si="76"/>
        <v>0</v>
      </c>
      <c r="T219" s="15">
        <f t="shared" si="76"/>
        <v>0</v>
      </c>
      <c r="U219" s="15">
        <f t="shared" si="76"/>
        <v>0</v>
      </c>
      <c r="V219" s="15">
        <f t="shared" si="76"/>
        <v>0</v>
      </c>
      <c r="W219" s="15">
        <f t="shared" si="76"/>
        <v>0</v>
      </c>
      <c r="X219" s="15">
        <f t="shared" si="76"/>
        <v>0</v>
      </c>
      <c r="Y219" s="15">
        <f t="shared" si="65"/>
        <v>23026.739999999998</v>
      </c>
      <c r="Z219" s="17"/>
      <c r="AA219" s="15"/>
      <c r="AB219" s="15">
        <f t="shared" si="66"/>
        <v>23026.739999999998</v>
      </c>
    </row>
    <row r="220" spans="1:28">
      <c r="A220" s="16"/>
      <c r="B220" s="17"/>
      <c r="C220" s="17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7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>
      <c r="A221" s="26" t="s">
        <v>45</v>
      </c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9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 spans="1:28">
      <c r="A222" s="16" t="s">
        <v>69</v>
      </c>
      <c r="B222" s="17">
        <v>88836</v>
      </c>
      <c r="C222" s="15">
        <v>27534</v>
      </c>
      <c r="D222" s="15">
        <f>E222+F222+G222+H222+I222+J222+K222+L222+M222+N222+O222+P222+U222</f>
        <v>2085</v>
      </c>
      <c r="E222" s="15"/>
      <c r="F222" s="15"/>
      <c r="G222" s="15">
        <v>0</v>
      </c>
      <c r="H222" s="15"/>
      <c r="I222" s="15"/>
      <c r="J222" s="15"/>
      <c r="K222" s="15"/>
      <c r="L222" s="15"/>
      <c r="M222" s="15"/>
      <c r="N222" s="15"/>
      <c r="O222" s="15"/>
      <c r="P222" s="15">
        <f>Q222+R222+S222+T222</f>
        <v>2085</v>
      </c>
      <c r="Q222" s="15">
        <v>1210</v>
      </c>
      <c r="R222" s="19">
        <v>875</v>
      </c>
      <c r="S222" s="19">
        <v>0</v>
      </c>
      <c r="T222" s="19"/>
      <c r="U222" s="15"/>
      <c r="V222" s="15"/>
      <c r="W222" s="15"/>
      <c r="X222" s="15"/>
      <c r="Y222" s="15">
        <f>B222+C222+D222+V222+W222+X222</f>
        <v>118455</v>
      </c>
      <c r="Z222" s="15"/>
      <c r="AA222" s="15"/>
      <c r="AB222" s="15">
        <f>Y222+AA222</f>
        <v>118455</v>
      </c>
    </row>
    <row r="223" spans="1:28">
      <c r="A223" s="16" t="s">
        <v>70</v>
      </c>
      <c r="B223" s="22">
        <v>105255</v>
      </c>
      <c r="C223" s="19">
        <v>32608</v>
      </c>
      <c r="D223" s="15">
        <f>E223+F223+G223+H223+I223+J223+K223+L223+M223+N223+O223+P223+U223</f>
        <v>3813</v>
      </c>
      <c r="E223" s="15"/>
      <c r="F223" s="15"/>
      <c r="G223" s="15">
        <v>756</v>
      </c>
      <c r="H223" s="15"/>
      <c r="I223" s="15"/>
      <c r="J223" s="15"/>
      <c r="K223" s="15"/>
      <c r="L223" s="15"/>
      <c r="M223" s="15"/>
      <c r="N223" s="15"/>
      <c r="O223" s="15"/>
      <c r="P223" s="15">
        <f>Q223+R223+S223+T223</f>
        <v>2628</v>
      </c>
      <c r="Q223" s="15">
        <v>1210</v>
      </c>
      <c r="R223" s="15">
        <v>1418</v>
      </c>
      <c r="S223" s="15"/>
      <c r="T223" s="15"/>
      <c r="U223" s="15">
        <v>429</v>
      </c>
      <c r="V223" s="15"/>
      <c r="W223" s="15"/>
      <c r="X223" s="15"/>
      <c r="Y223" s="15">
        <f>B223+C223+D223+V223+W223+X223</f>
        <v>141676</v>
      </c>
      <c r="Z223" s="15"/>
      <c r="AA223" s="15"/>
      <c r="AB223" s="15">
        <f>Y223+AA223</f>
        <v>141676</v>
      </c>
    </row>
    <row r="224" spans="1:28">
      <c r="A224" s="16"/>
      <c r="B224" s="17">
        <v>0</v>
      </c>
      <c r="C224" s="15"/>
      <c r="D224" s="15">
        <f>E224+F224+G224+H224+I224+J224+K224+L224+M224+N224+O224+P224+U224</f>
        <v>0</v>
      </c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>
        <f>Q224+R224+S224+T224</f>
        <v>0</v>
      </c>
      <c r="Q224" s="15">
        <v>0</v>
      </c>
      <c r="R224" s="15"/>
      <c r="S224" s="15"/>
      <c r="T224" s="15"/>
      <c r="U224" s="15">
        <v>0</v>
      </c>
      <c r="V224" s="15"/>
      <c r="W224" s="15"/>
      <c r="X224" s="15"/>
      <c r="Y224" s="15">
        <f>B224+C224+D224+V224+W224+X224</f>
        <v>0</v>
      </c>
      <c r="Z224" s="15"/>
      <c r="AA224" s="15"/>
      <c r="AB224" s="15">
        <f>Y224+AA224</f>
        <v>0</v>
      </c>
    </row>
    <row r="225" spans="1:34">
      <c r="A225" s="16" t="s">
        <v>12</v>
      </c>
      <c r="B225" s="15">
        <f>B223*98/100-6681</f>
        <v>96468.9</v>
      </c>
      <c r="C225" s="15">
        <f>C223*98/100-2070</f>
        <v>29885.84</v>
      </c>
      <c r="D225" s="15">
        <f>E225+F225+G225+H225+I225+J225+K225+L225+M225+N225+O225+P225+U225</f>
        <v>2085</v>
      </c>
      <c r="E225" s="15">
        <f>E222</f>
        <v>0</v>
      </c>
      <c r="F225" s="15">
        <f t="shared" ref="F225:O225" si="77">F222</f>
        <v>0</v>
      </c>
      <c r="G225" s="15">
        <f t="shared" si="77"/>
        <v>0</v>
      </c>
      <c r="H225" s="15">
        <f t="shared" si="77"/>
        <v>0</v>
      </c>
      <c r="I225" s="15">
        <f t="shared" si="77"/>
        <v>0</v>
      </c>
      <c r="J225" s="15">
        <f t="shared" si="77"/>
        <v>0</v>
      </c>
      <c r="K225" s="15">
        <f t="shared" si="77"/>
        <v>0</v>
      </c>
      <c r="L225" s="15">
        <f t="shared" si="77"/>
        <v>0</v>
      </c>
      <c r="M225" s="15">
        <f t="shared" si="77"/>
        <v>0</v>
      </c>
      <c r="N225" s="15">
        <f t="shared" si="77"/>
        <v>0</v>
      </c>
      <c r="O225" s="15">
        <f t="shared" si="77"/>
        <v>0</v>
      </c>
      <c r="P225" s="15">
        <f>SUM(Q225:T225)</f>
        <v>2085</v>
      </c>
      <c r="Q225" s="15">
        <f t="shared" ref="Q225:X225" si="78">Q222</f>
        <v>1210</v>
      </c>
      <c r="R225" s="15">
        <f t="shared" si="78"/>
        <v>875</v>
      </c>
      <c r="S225" s="15">
        <f t="shared" si="78"/>
        <v>0</v>
      </c>
      <c r="T225" s="15">
        <f t="shared" si="78"/>
        <v>0</v>
      </c>
      <c r="U225" s="15">
        <f t="shared" si="78"/>
        <v>0</v>
      </c>
      <c r="V225" s="15">
        <f t="shared" si="78"/>
        <v>0</v>
      </c>
      <c r="W225" s="15">
        <f t="shared" si="78"/>
        <v>0</v>
      </c>
      <c r="X225" s="15">
        <f t="shared" si="78"/>
        <v>0</v>
      </c>
      <c r="Y225" s="17">
        <f>B225+C225+D225+V225+W225+X225</f>
        <v>128439.73999999999</v>
      </c>
      <c r="Z225" s="17"/>
      <c r="AA225" s="15"/>
      <c r="AB225" s="15">
        <f>Y225+AA225</f>
        <v>128439.73999999999</v>
      </c>
    </row>
    <row r="226" spans="1:34">
      <c r="A226" s="16"/>
      <c r="B226" s="17"/>
      <c r="C226" s="17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30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34" s="3" customFormat="1" ht="24">
      <c r="A227" s="28" t="s">
        <v>61</v>
      </c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19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</row>
    <row r="228" spans="1:34">
      <c r="A228" s="16" t="s">
        <v>69</v>
      </c>
      <c r="B228" s="17">
        <v>9326</v>
      </c>
      <c r="C228" s="15">
        <v>2982</v>
      </c>
      <c r="D228" s="15">
        <f>E228+F228+G228+H228+I228+J228+K228+L228+M228+N228+O228+P228+U228</f>
        <v>3360</v>
      </c>
      <c r="E228" s="15"/>
      <c r="F228" s="15"/>
      <c r="G228" s="15">
        <v>36</v>
      </c>
      <c r="H228" s="15"/>
      <c r="I228" s="15"/>
      <c r="J228" s="15"/>
      <c r="K228" s="15"/>
      <c r="L228" s="15">
        <v>100</v>
      </c>
      <c r="M228" s="15"/>
      <c r="N228" s="15"/>
      <c r="O228" s="15"/>
      <c r="P228" s="15">
        <f>Q228+R228+S228+T228</f>
        <v>3224</v>
      </c>
      <c r="Q228" s="15">
        <v>1700</v>
      </c>
      <c r="R228" s="19">
        <v>1451</v>
      </c>
      <c r="S228" s="19">
        <v>30</v>
      </c>
      <c r="T228" s="19">
        <v>43</v>
      </c>
      <c r="U228" s="15"/>
      <c r="V228" s="15"/>
      <c r="W228" s="15"/>
      <c r="X228" s="15"/>
      <c r="Y228" s="15">
        <f>B228+C228+D228+V228+W228+X228</f>
        <v>15668</v>
      </c>
      <c r="Z228" s="15"/>
      <c r="AA228" s="15"/>
      <c r="AB228" s="15">
        <f>Y228+AA228</f>
        <v>15668</v>
      </c>
    </row>
    <row r="229" spans="1:34">
      <c r="A229" s="16" t="s">
        <v>70</v>
      </c>
      <c r="B229" s="22">
        <v>10912</v>
      </c>
      <c r="C229" s="19">
        <v>3381</v>
      </c>
      <c r="D229" s="15">
        <f>E229+F229+G229+H229+I229+J229+K229+L229+M229+N229+O229+P229+U229</f>
        <v>23554</v>
      </c>
      <c r="E229" s="15"/>
      <c r="F229" s="15"/>
      <c r="G229" s="15">
        <v>40</v>
      </c>
      <c r="H229" s="15"/>
      <c r="I229" s="15"/>
      <c r="J229" s="15"/>
      <c r="K229" s="15"/>
      <c r="L229" s="19">
        <v>200</v>
      </c>
      <c r="M229" s="15"/>
      <c r="N229" s="15">
        <v>20000</v>
      </c>
      <c r="O229" s="15"/>
      <c r="P229" s="15">
        <f>Q229+R229+S229+T229</f>
        <v>3271</v>
      </c>
      <c r="Q229" s="15">
        <v>1700</v>
      </c>
      <c r="R229" s="15">
        <v>1457</v>
      </c>
      <c r="S229" s="15">
        <v>114</v>
      </c>
      <c r="T229" s="15"/>
      <c r="U229" s="15">
        <v>43</v>
      </c>
      <c r="V229" s="15"/>
      <c r="W229" s="15"/>
      <c r="X229" s="15"/>
      <c r="Y229" s="15">
        <f>B229+C229+D229+V229+W229+X229</f>
        <v>37847</v>
      </c>
      <c r="Z229" s="15"/>
      <c r="AA229" s="15"/>
      <c r="AB229" s="15">
        <f>Y229+AA229</f>
        <v>37847</v>
      </c>
      <c r="AC229" s="7"/>
      <c r="AD229" s="7"/>
      <c r="AE229" s="7"/>
      <c r="AF229" s="7"/>
      <c r="AG229" s="7"/>
      <c r="AH229" s="7"/>
    </row>
    <row r="230" spans="1:34">
      <c r="A230" s="16"/>
      <c r="B230" s="17">
        <v>0</v>
      </c>
      <c r="C230" s="15"/>
      <c r="D230" s="15">
        <f>E230+F230+G230+H230+I230+J230+K230+L230+M230+N230+O230+P230+U230</f>
        <v>0</v>
      </c>
      <c r="E230" s="15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15">
        <f>Q230+R230+S230+T230</f>
        <v>0</v>
      </c>
      <c r="Q230" s="15">
        <v>0</v>
      </c>
      <c r="R230" s="15"/>
      <c r="S230" s="15"/>
      <c r="T230" s="15"/>
      <c r="U230" s="15">
        <v>0</v>
      </c>
      <c r="V230" s="15"/>
      <c r="W230" s="15"/>
      <c r="X230" s="15"/>
      <c r="Y230" s="15">
        <f>B230+C230+D230+V230+W230+X230</f>
        <v>0</v>
      </c>
      <c r="Z230" s="15"/>
      <c r="AA230" s="15"/>
      <c r="AB230" s="15">
        <f>Y230+AA230</f>
        <v>0</v>
      </c>
    </row>
    <row r="231" spans="1:34">
      <c r="A231" s="16" t="s">
        <v>12</v>
      </c>
      <c r="B231" s="15">
        <f>B229*98/100</f>
        <v>10693.76</v>
      </c>
      <c r="C231" s="15">
        <f>C229*98/100</f>
        <v>3313.38</v>
      </c>
      <c r="D231" s="15">
        <f>E231+F231+G231+H231+I231+J231+K231+L231+M231+N231+O231+P231+U231</f>
        <v>3360</v>
      </c>
      <c r="E231" s="15">
        <f>E228</f>
        <v>0</v>
      </c>
      <c r="F231" s="15">
        <f t="shared" ref="F231:O231" si="79">F228</f>
        <v>0</v>
      </c>
      <c r="G231" s="15">
        <f t="shared" si="79"/>
        <v>36</v>
      </c>
      <c r="H231" s="15">
        <f t="shared" si="79"/>
        <v>0</v>
      </c>
      <c r="I231" s="15">
        <f t="shared" si="79"/>
        <v>0</v>
      </c>
      <c r="J231" s="15">
        <f t="shared" si="79"/>
        <v>0</v>
      </c>
      <c r="K231" s="15">
        <f t="shared" si="79"/>
        <v>0</v>
      </c>
      <c r="L231" s="15">
        <f t="shared" si="79"/>
        <v>100</v>
      </c>
      <c r="M231" s="15">
        <f t="shared" si="79"/>
        <v>0</v>
      </c>
      <c r="N231" s="15">
        <f t="shared" si="79"/>
        <v>0</v>
      </c>
      <c r="O231" s="15">
        <f t="shared" si="79"/>
        <v>0</v>
      </c>
      <c r="P231" s="15">
        <f>SUM(Q231:T231)</f>
        <v>3224</v>
      </c>
      <c r="Q231" s="15">
        <f t="shared" ref="Q231:X231" si="80">Q228</f>
        <v>1700</v>
      </c>
      <c r="R231" s="15">
        <f t="shared" si="80"/>
        <v>1451</v>
      </c>
      <c r="S231" s="15">
        <f t="shared" si="80"/>
        <v>30</v>
      </c>
      <c r="T231" s="15">
        <f t="shared" si="80"/>
        <v>43</v>
      </c>
      <c r="U231" s="15">
        <f t="shared" si="80"/>
        <v>0</v>
      </c>
      <c r="V231" s="15">
        <f t="shared" si="80"/>
        <v>0</v>
      </c>
      <c r="W231" s="15">
        <f t="shared" si="80"/>
        <v>0</v>
      </c>
      <c r="X231" s="15">
        <f t="shared" si="80"/>
        <v>0</v>
      </c>
      <c r="Y231" s="17">
        <f>B231+C231+D231+V231+W231+X231</f>
        <v>17367.14</v>
      </c>
      <c r="Z231" s="17"/>
      <c r="AA231" s="15"/>
      <c r="AB231" s="15">
        <f>Y231+AA231</f>
        <v>17367.14</v>
      </c>
      <c r="AD231" s="4"/>
    </row>
    <row r="232" spans="1:34">
      <c r="A232" s="16"/>
      <c r="B232" s="17"/>
      <c r="C232" s="17"/>
      <c r="D232" s="18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34">
      <c r="A233" s="23" t="s">
        <v>13</v>
      </c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34">
      <c r="A234" s="16" t="s">
        <v>69</v>
      </c>
      <c r="B234" s="15">
        <f t="shared" ref="B234:Y234" si="81">B8+B14+B20+B26+B32+B38+B44+B50++B56+B62+B68+B74+B80+B86+B92+B98+B104+B110+B116+B122+B128+B134+B140+B146+B152+B158+B164+B170+B176+B182+B188+B194+B208+B222+B228</f>
        <v>2834283</v>
      </c>
      <c r="C234" s="15">
        <f t="shared" si="81"/>
        <v>882442</v>
      </c>
      <c r="D234" s="15">
        <f t="shared" si="81"/>
        <v>854879</v>
      </c>
      <c r="E234" s="15">
        <f t="shared" si="81"/>
        <v>95453</v>
      </c>
      <c r="F234" s="15">
        <f t="shared" si="81"/>
        <v>0</v>
      </c>
      <c r="G234" s="15">
        <f>G8+G14+G20+G26+G32+G38+G44+G50++G56+G62+G68+G74+G80+G86+G92+G98+G104+G110+G116+G122+G128+G134+G140+G146+G152+G158+G164+G170+G176+G182+G188+G194+G208+G222+G228</f>
        <v>12521</v>
      </c>
      <c r="H234" s="15">
        <f t="shared" si="81"/>
        <v>4681</v>
      </c>
      <c r="I234" s="15">
        <f t="shared" si="81"/>
        <v>0</v>
      </c>
      <c r="J234" s="15">
        <f t="shared" si="81"/>
        <v>1785</v>
      </c>
      <c r="K234" s="15">
        <f t="shared" si="81"/>
        <v>390</v>
      </c>
      <c r="L234" s="15">
        <f t="shared" si="81"/>
        <v>17351</v>
      </c>
      <c r="M234" s="15">
        <f t="shared" si="81"/>
        <v>0</v>
      </c>
      <c r="N234" s="15">
        <f t="shared" si="81"/>
        <v>400</v>
      </c>
      <c r="O234" s="15">
        <f t="shared" si="81"/>
        <v>1520</v>
      </c>
      <c r="P234" s="15">
        <f t="shared" si="81"/>
        <v>700933</v>
      </c>
      <c r="Q234" s="15">
        <f t="shared" si="81"/>
        <v>463671</v>
      </c>
      <c r="R234" s="15">
        <f t="shared" si="81"/>
        <v>163857</v>
      </c>
      <c r="S234" s="15">
        <f t="shared" si="81"/>
        <v>36162</v>
      </c>
      <c r="T234" s="15">
        <f t="shared" si="81"/>
        <v>17455</v>
      </c>
      <c r="U234" s="15">
        <f t="shared" si="81"/>
        <v>19845</v>
      </c>
      <c r="V234" s="15">
        <f t="shared" si="81"/>
        <v>0</v>
      </c>
      <c r="W234" s="15">
        <f t="shared" si="81"/>
        <v>0</v>
      </c>
      <c r="X234" s="15">
        <f t="shared" si="81"/>
        <v>99133</v>
      </c>
      <c r="Y234" s="15">
        <f t="shared" si="81"/>
        <v>4670737</v>
      </c>
      <c r="Z234" s="15"/>
      <c r="AA234" s="15">
        <f>AA8+AA14+AA20+AA26+AA32+AA38+AA44+AA50++AA56+AA62+AA68+AA74+AA80+AA86+AA92+AA98+AA104+AA110+AA116+AA122+AA128+AA134+AA140+AA146+AA152+AA158+AA164+AA170+AA176+AA182+AA188+AA194+AA208+AA222+AA228</f>
        <v>295</v>
      </c>
      <c r="AB234" s="15">
        <f>AB8+AB14+AB20+AB26+AB32+AB38+AB44+AB50++AB56+AB62+AB68+AB74+AB80+AB86+AB92+AB98+AB104+AB110+AB116+AB122+AB128+AB134+AB140+AB146+AB152+AB158+AB164+AB170+AB176+AB182+AB188+AB194+AB208+AB222+AB228</f>
        <v>4671032</v>
      </c>
    </row>
    <row r="235" spans="1:34">
      <c r="A235" s="16" t="s">
        <v>70</v>
      </c>
      <c r="B235" s="15">
        <f>B9+B15+B21+B27+B33+B39+B45+B51+B57+B63+B69+B75+B81+B87+B93+B99+B105+B111+B117+B123+B129+B135+B141+B147+B153+B159+B165+B171+B177+B183+B189+B197+B211+B223+B229</f>
        <v>3261132</v>
      </c>
      <c r="C235" s="15">
        <f t="shared" ref="C235:AB235" si="82">C9+C15+C21+C27+C33+C39+C45+C51+C57+C63+C69+C75+C81+C87+C93+C99+C105+C111+C117+C123+C129+C135+C141+C147+C153+C159+C165+C171+C177+C183+C189+C197+C211+C223+C229</f>
        <v>1010295</v>
      </c>
      <c r="D235" s="15">
        <f t="shared" si="82"/>
        <v>1273682</v>
      </c>
      <c r="E235" s="15">
        <f t="shared" si="82"/>
        <v>97104</v>
      </c>
      <c r="F235" s="15">
        <f t="shared" si="82"/>
        <v>0</v>
      </c>
      <c r="G235" s="15">
        <f t="shared" si="82"/>
        <v>17622</v>
      </c>
      <c r="H235" s="15">
        <f t="shared" si="82"/>
        <v>12263</v>
      </c>
      <c r="I235" s="15">
        <f t="shared" si="82"/>
        <v>2320</v>
      </c>
      <c r="J235" s="15">
        <f t="shared" si="82"/>
        <v>5460</v>
      </c>
      <c r="K235" s="15">
        <f t="shared" si="82"/>
        <v>500</v>
      </c>
      <c r="L235" s="15">
        <f t="shared" si="82"/>
        <v>104710</v>
      </c>
      <c r="M235" s="15">
        <f t="shared" si="82"/>
        <v>0</v>
      </c>
      <c r="N235" s="15">
        <f t="shared" si="82"/>
        <v>141822</v>
      </c>
      <c r="O235" s="15">
        <f t="shared" si="82"/>
        <v>8232</v>
      </c>
      <c r="P235" s="15">
        <f t="shared" si="82"/>
        <v>828146</v>
      </c>
      <c r="Q235" s="15">
        <f t="shared" si="82"/>
        <v>591511</v>
      </c>
      <c r="R235" s="15">
        <f t="shared" si="82"/>
        <v>173168</v>
      </c>
      <c r="S235" s="15">
        <f t="shared" si="82"/>
        <v>44474</v>
      </c>
      <c r="T235" s="15">
        <f t="shared" si="82"/>
        <v>18993</v>
      </c>
      <c r="U235" s="15">
        <f t="shared" si="82"/>
        <v>55503</v>
      </c>
      <c r="V235" s="15">
        <f t="shared" si="82"/>
        <v>0</v>
      </c>
      <c r="W235" s="15">
        <f t="shared" si="82"/>
        <v>0</v>
      </c>
      <c r="X235" s="15">
        <f t="shared" si="82"/>
        <v>120189</v>
      </c>
      <c r="Y235" s="15">
        <f t="shared" si="82"/>
        <v>5665298</v>
      </c>
      <c r="Z235" s="15">
        <f t="shared" si="82"/>
        <v>0</v>
      </c>
      <c r="AA235" s="15">
        <f t="shared" si="82"/>
        <v>37454</v>
      </c>
      <c r="AB235" s="15">
        <f t="shared" si="82"/>
        <v>5702752</v>
      </c>
    </row>
    <row r="236" spans="1:34">
      <c r="A236" s="16"/>
      <c r="B236" s="15">
        <f>B10+B16+B22+B28+B34+B40+B46+B52+B58+B64+B70+B76+B82+B88+B94+B100+B106+B112+B118+B124+B130+B136+B142+B148+B154+B160+B166+B172+B178+B184+B190+B200+B214+B224+B230</f>
        <v>0</v>
      </c>
      <c r="C236" s="15">
        <f>C10+C16+C22+C28+C34+C40+C46+C52+C58+C64+C70+C76+C82+C88+C94+C100+C106+C112+C118+C124+C130+C136+C142+C148+C154+C160+C166+C172+C178+C184+C190+C200+C214+C224+C230</f>
        <v>0</v>
      </c>
      <c r="D236" s="15">
        <f>D10+D16+D22+D28+D34+D40+D46+D52+D58+D64+D70+D76+D82+D88+D94+D100+D106+D112+D118+D124+D130+D136+D142+D148+D154+D160+D166+D172+D178+D184+D190+D200+D214+D224+D230</f>
        <v>0</v>
      </c>
      <c r="E236" s="15">
        <f>E10+E16+E22+E28+E34+E40+E46+E52+E58+E64+E70+E76+E82+E88+E94+E100+E106+E112+E118+E124+E130+E136+E142+E148+E154+E160+E166+E172+E178+E184+E190+E200+E214+E224+E230</f>
        <v>0</v>
      </c>
      <c r="F236" s="15">
        <f>F10+F16+F22+F28+F34+F40+F46+F52+F58+F64+F70+F76+F82+F88+F94+F100+F106+F112+F118+F124+F130+F136+F142+F148+F154+F160+F166+F172+F178+F184+F190+F200+F214+F224+F230</f>
        <v>0</v>
      </c>
      <c r="G236" s="15">
        <f t="shared" ref="G236:AB236" si="83">G10+G16+G22+G28+G34+G40+G46+G52+G58+G64+G70+G76+G82+G88+G94+G100+G106+G112+G118+G124+G130+G136+G142+G148+G154+G160+G166+G172+G178+G184+G190+G200+G214+G224+G230</f>
        <v>0</v>
      </c>
      <c r="H236" s="15">
        <f t="shared" si="83"/>
        <v>0</v>
      </c>
      <c r="I236" s="15">
        <f t="shared" si="83"/>
        <v>0</v>
      </c>
      <c r="J236" s="15">
        <f t="shared" si="83"/>
        <v>0</v>
      </c>
      <c r="K236" s="15">
        <f t="shared" si="83"/>
        <v>0</v>
      </c>
      <c r="L236" s="15">
        <f t="shared" si="83"/>
        <v>0</v>
      </c>
      <c r="M236" s="15">
        <f t="shared" si="83"/>
        <v>0</v>
      </c>
      <c r="N236" s="15">
        <f t="shared" si="83"/>
        <v>0</v>
      </c>
      <c r="O236" s="15">
        <f t="shared" si="83"/>
        <v>0</v>
      </c>
      <c r="P236" s="15">
        <f t="shared" si="83"/>
        <v>0</v>
      </c>
      <c r="Q236" s="15">
        <f t="shared" si="83"/>
        <v>0</v>
      </c>
      <c r="R236" s="15">
        <f t="shared" si="83"/>
        <v>0</v>
      </c>
      <c r="S236" s="15">
        <f t="shared" si="83"/>
        <v>0</v>
      </c>
      <c r="T236" s="15">
        <f t="shared" si="83"/>
        <v>0</v>
      </c>
      <c r="U236" s="15">
        <f t="shared" si="83"/>
        <v>0</v>
      </c>
      <c r="V236" s="15">
        <f t="shared" si="83"/>
        <v>0</v>
      </c>
      <c r="W236" s="15">
        <f t="shared" si="83"/>
        <v>0</v>
      </c>
      <c r="X236" s="15">
        <f t="shared" si="83"/>
        <v>0</v>
      </c>
      <c r="Y236" s="15">
        <f t="shared" si="83"/>
        <v>0</v>
      </c>
      <c r="Z236" s="15">
        <f t="shared" si="83"/>
        <v>0</v>
      </c>
      <c r="AA236" s="15">
        <f t="shared" si="83"/>
        <v>0</v>
      </c>
      <c r="AB236" s="15">
        <f t="shared" si="83"/>
        <v>0</v>
      </c>
    </row>
    <row r="237" spans="1:34">
      <c r="A237" s="16" t="s">
        <v>12</v>
      </c>
      <c r="B237" s="31">
        <f>+B11+B17+B23+B29+B35+B41+B47+B53+B59+B65+B71+B77+B83+B89+B95+B101+B107+B113+B119+B125+B131+B137+B143+B149+B155+B161+B167+B173+B179+B185+B191+B203+B217+B225+B231+1</f>
        <v>3150868.3599999994</v>
      </c>
      <c r="C237" s="31">
        <f>+C11+C17+C23+C29+C35+C41+C47+C53+C59+C65+C71+C77+C83+C89+C95+C101+C107+C113+C119+C125+C131+C137+C143+C149+C155+C161+C167+C173+C179+C185+C191+C203+C217+C225+C231+2</f>
        <v>976140.1</v>
      </c>
      <c r="D237" s="31">
        <f t="shared" ref="D237:AB237" si="84">+D11+D17+D23+D29+D35+D41+D47+D53+D59+D65+D71+D77+D83+D89+D95+D101+D107+D113+D119+D125+D131+D137+D143+D149+D155+D161+D167+D173+D179+D185+D191+D203+D217+D225+D231</f>
        <v>839774</v>
      </c>
      <c r="E237" s="31">
        <f t="shared" si="84"/>
        <v>95453</v>
      </c>
      <c r="F237" s="31">
        <f t="shared" si="84"/>
        <v>0</v>
      </c>
      <c r="G237" s="31">
        <f t="shared" si="84"/>
        <v>12521</v>
      </c>
      <c r="H237" s="31">
        <f t="shared" si="84"/>
        <v>4681</v>
      </c>
      <c r="I237" s="31">
        <f t="shared" si="84"/>
        <v>0</v>
      </c>
      <c r="J237" s="31">
        <f t="shared" si="84"/>
        <v>1785</v>
      </c>
      <c r="K237" s="31">
        <f t="shared" si="84"/>
        <v>390</v>
      </c>
      <c r="L237" s="31">
        <f t="shared" si="84"/>
        <v>18101</v>
      </c>
      <c r="M237" s="31">
        <f t="shared" si="84"/>
        <v>0</v>
      </c>
      <c r="N237" s="31">
        <f t="shared" si="84"/>
        <v>400</v>
      </c>
      <c r="O237" s="31">
        <f t="shared" si="84"/>
        <v>1520</v>
      </c>
      <c r="P237" s="31">
        <f t="shared" si="84"/>
        <v>685078</v>
      </c>
      <c r="Q237" s="31">
        <f t="shared" si="84"/>
        <v>483209</v>
      </c>
      <c r="R237" s="31">
        <f t="shared" si="84"/>
        <v>164670</v>
      </c>
      <c r="S237" s="31">
        <f t="shared" si="84"/>
        <v>36349</v>
      </c>
      <c r="T237" s="31">
        <f t="shared" si="84"/>
        <v>17705</v>
      </c>
      <c r="U237" s="31">
        <f t="shared" si="84"/>
        <v>19845</v>
      </c>
      <c r="V237" s="31">
        <f t="shared" si="84"/>
        <v>0</v>
      </c>
      <c r="W237" s="31">
        <f t="shared" si="84"/>
        <v>0</v>
      </c>
      <c r="X237" s="31">
        <f t="shared" si="84"/>
        <v>113133</v>
      </c>
      <c r="Y237" s="31">
        <f t="shared" si="84"/>
        <v>5079913.46</v>
      </c>
      <c r="Z237" s="31">
        <f t="shared" si="84"/>
        <v>0</v>
      </c>
      <c r="AA237" s="31">
        <f t="shared" si="84"/>
        <v>0</v>
      </c>
      <c r="AB237" s="31">
        <f t="shared" si="84"/>
        <v>5079915.46</v>
      </c>
    </row>
  </sheetData>
  <mergeCells count="18">
    <mergeCell ref="U4:U5"/>
    <mergeCell ref="AB4:AB5"/>
    <mergeCell ref="AA4:AA5"/>
    <mergeCell ref="Y4:Y5"/>
    <mergeCell ref="W4:W5"/>
    <mergeCell ref="V4:V5"/>
    <mergeCell ref="X4:X5"/>
    <mergeCell ref="Z4:Z5"/>
    <mergeCell ref="F1:L1"/>
    <mergeCell ref="C2:R2"/>
    <mergeCell ref="A4:A5"/>
    <mergeCell ref="C4:C5"/>
    <mergeCell ref="D4:D5"/>
    <mergeCell ref="E4:O4"/>
    <mergeCell ref="Q4:T4"/>
    <mergeCell ref="P4:P5"/>
    <mergeCell ref="B4:B5"/>
    <mergeCell ref="S2:AE2"/>
  </mergeCells>
  <phoneticPr fontId="0" type="noConversion"/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 differentOddEven="1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Reda</cp:lastModifiedBy>
  <cp:lastPrinted>2016-01-15T13:11:09Z</cp:lastPrinted>
  <dcterms:created xsi:type="dcterms:W3CDTF">2009-10-21T07:37:17Z</dcterms:created>
  <dcterms:modified xsi:type="dcterms:W3CDTF">2016-01-21T07:28:45Z</dcterms:modified>
</cp:coreProperties>
</file>